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etpub\wwwroot\saigonkids\Work\Reunion_2015_Wigwam_Files\"/>
    </mc:Choice>
  </mc:AlternateContent>
  <bookViews>
    <workbookView xWindow="0" yWindow="0" windowWidth="1944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Q25" i="1" l="1"/>
  <c r="R25" i="1" s="1"/>
  <c r="J25" i="1"/>
  <c r="L25" i="1" s="1"/>
  <c r="F25" i="1"/>
  <c r="Q16" i="1" l="1"/>
  <c r="Q15" i="1"/>
  <c r="J16" i="1"/>
  <c r="F16" i="1"/>
  <c r="L16" i="1" s="1"/>
  <c r="J15" i="1"/>
  <c r="F15" i="1"/>
  <c r="L15" i="1" s="1"/>
  <c r="R15" i="1" s="1"/>
  <c r="R16" i="1" l="1"/>
  <c r="Q36" i="1"/>
  <c r="J36" i="1"/>
  <c r="F36" i="1"/>
  <c r="L36" i="1" l="1"/>
  <c r="R36" i="1" s="1"/>
  <c r="J49" i="1"/>
  <c r="J48" i="1"/>
  <c r="J47" i="1"/>
  <c r="L47" i="1" s="1"/>
  <c r="R47" i="1" s="1"/>
  <c r="J46" i="1"/>
  <c r="J45" i="1"/>
  <c r="J44" i="1"/>
  <c r="J43" i="1"/>
  <c r="J42" i="1"/>
  <c r="J41" i="1"/>
  <c r="J40" i="1"/>
  <c r="J39" i="1"/>
  <c r="J38" i="1"/>
  <c r="J37" i="1"/>
  <c r="J35" i="1"/>
  <c r="J34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4" i="1"/>
  <c r="L14" i="1" s="1"/>
  <c r="J13" i="1"/>
  <c r="J12" i="1"/>
  <c r="J11" i="1"/>
  <c r="P51" i="1" l="1"/>
  <c r="E51" i="1"/>
  <c r="Q13" i="1"/>
  <c r="F13" i="1"/>
  <c r="L13" i="1" s="1"/>
  <c r="F12" i="1"/>
  <c r="L12" i="1" s="1"/>
  <c r="R13" i="1" l="1"/>
  <c r="C51" i="1"/>
  <c r="Q45" i="1" l="1"/>
  <c r="F45" i="1"/>
  <c r="L45" i="1" s="1"/>
  <c r="R45" i="1" s="1"/>
  <c r="Q31" i="1" l="1"/>
  <c r="F31" i="1"/>
  <c r="L31" i="1" s="1"/>
  <c r="R31" i="1" l="1"/>
  <c r="Q12" i="1"/>
  <c r="R12" i="1" s="1"/>
  <c r="F11" i="1" l="1"/>
  <c r="Q17" i="1" l="1"/>
  <c r="F17" i="1"/>
  <c r="L17" i="1" s="1"/>
  <c r="Q18" i="1"/>
  <c r="F18" i="1"/>
  <c r="L18" i="1" s="1"/>
  <c r="R17" i="1" l="1"/>
  <c r="R18" i="1"/>
  <c r="F49" i="1"/>
  <c r="L49" i="1" s="1"/>
  <c r="F48" i="1"/>
  <c r="L48" i="1" s="1"/>
  <c r="F46" i="1"/>
  <c r="L46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5" i="1"/>
  <c r="L35" i="1" s="1"/>
  <c r="F34" i="1"/>
  <c r="L34" i="1" s="1"/>
  <c r="F32" i="1"/>
  <c r="L32" i="1" s="1"/>
  <c r="F30" i="1"/>
  <c r="L30" i="1" s="1"/>
  <c r="F29" i="1"/>
  <c r="L29" i="1" s="1"/>
  <c r="F28" i="1"/>
  <c r="L28" i="1" s="1"/>
  <c r="F27" i="1"/>
  <c r="L27" i="1" s="1"/>
  <c r="F26" i="1"/>
  <c r="L26" i="1" s="1"/>
  <c r="F24" i="1"/>
  <c r="L24" i="1" s="1"/>
  <c r="F23" i="1"/>
  <c r="L23" i="1" s="1"/>
  <c r="F22" i="1"/>
  <c r="L22" i="1" s="1"/>
  <c r="F21" i="1"/>
  <c r="L21" i="1" s="1"/>
  <c r="F20" i="1"/>
  <c r="L20" i="1" s="1"/>
  <c r="F19" i="1"/>
  <c r="L19" i="1" s="1"/>
  <c r="R49" i="1" l="1"/>
  <c r="Q49" i="1"/>
  <c r="Q48" i="1"/>
  <c r="R48" i="1" s="1"/>
  <c r="Q46" i="1"/>
  <c r="R46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5" i="1"/>
  <c r="R35" i="1" s="1"/>
  <c r="Q34" i="1"/>
  <c r="R34" i="1" s="1"/>
  <c r="Q32" i="1"/>
  <c r="R32" i="1" s="1"/>
  <c r="Q30" i="1"/>
  <c r="R30" i="1" s="1"/>
  <c r="Q29" i="1"/>
  <c r="R29" i="1" s="1"/>
  <c r="Q28" i="1"/>
  <c r="R28" i="1" s="1"/>
  <c r="Q27" i="1"/>
  <c r="R27" i="1" s="1"/>
  <c r="Q26" i="1"/>
  <c r="R26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1" i="1"/>
  <c r="L9" i="1"/>
  <c r="R9" i="1" s="1"/>
  <c r="K51" i="1"/>
  <c r="A51" i="1"/>
  <c r="I33" i="1"/>
  <c r="I51" i="1" s="1"/>
  <c r="H51" i="1"/>
  <c r="G33" i="1"/>
  <c r="D33" i="1"/>
  <c r="G51" i="1" l="1"/>
  <c r="J33" i="1"/>
  <c r="F33" i="1"/>
  <c r="D51" i="1"/>
  <c r="L33" i="1" l="1"/>
  <c r="F51" i="1"/>
  <c r="J51" i="1"/>
  <c r="L11" i="1"/>
  <c r="R11" i="1" s="1"/>
  <c r="O33" i="1"/>
  <c r="N33" i="1"/>
  <c r="L51" i="1" l="1"/>
  <c r="Q33" i="1"/>
  <c r="R33" i="1" s="1"/>
  <c r="V33" i="1"/>
  <c r="V51" i="1" s="1"/>
  <c r="Z51" i="1" l="1"/>
  <c r="Y51" i="1"/>
  <c r="X51" i="1"/>
  <c r="N14" i="1" l="1"/>
  <c r="N51" i="1" s="1"/>
  <c r="O14" i="1" l="1"/>
  <c r="Q14" i="1" l="1"/>
  <c r="R14" i="1" s="1"/>
  <c r="O51" i="1"/>
  <c r="R51" i="1" l="1"/>
  <c r="Q51" i="1"/>
</calcChain>
</file>

<file path=xl/sharedStrings.xml><?xml version="1.0" encoding="utf-8"?>
<sst xmlns="http://schemas.openxmlformats.org/spreadsheetml/2006/main" count="412" uniqueCount="181">
  <si>
    <t>SaigonKids Last Reunion Hurrah</t>
  </si>
  <si>
    <t>July 30, 2015 - August 2, 2015 (3 Nights)</t>
  </si>
  <si>
    <t>Event Costs</t>
  </si>
  <si>
    <t>Accommodation Costs</t>
  </si>
  <si>
    <t>Attendance</t>
  </si>
  <si>
    <t>#</t>
  </si>
  <si>
    <t xml:space="preserve"> </t>
  </si>
  <si>
    <t>Total</t>
  </si>
  <si>
    <t>Resort Accommodation</t>
  </si>
  <si>
    <t>No.</t>
  </si>
  <si>
    <t>Years</t>
  </si>
  <si>
    <t>In</t>
  </si>
  <si>
    <t>SaigonKids</t>
  </si>
  <si>
    <t>Meet &amp; Greet*</t>
  </si>
  <si>
    <t>Registration</t>
  </si>
  <si>
    <t>Event</t>
  </si>
  <si>
    <t>Costs (3 Nights) ****</t>
  </si>
  <si>
    <t>Accomm.</t>
  </si>
  <si>
    <t>Grand</t>
  </si>
  <si>
    <t>Check</t>
  </si>
  <si>
    <t>of</t>
  </si>
  <si>
    <t>Party</t>
  </si>
  <si>
    <t>Attendance Roster</t>
  </si>
  <si>
    <t>Tax %</t>
  </si>
  <si>
    <t>Gratuity %</t>
  </si>
  <si>
    <t>Buffet</t>
  </si>
  <si>
    <t>Gratuity</t>
  </si>
  <si>
    <t>Fee***</t>
  </si>
  <si>
    <t>Costs/pp</t>
  </si>
  <si>
    <t>3 Nights</t>
  </si>
  <si>
    <t>Fee $</t>
  </si>
  <si>
    <t>Cost/pp</t>
  </si>
  <si>
    <t>Y/N/?</t>
  </si>
  <si>
    <t>Amount</t>
  </si>
  <si>
    <t>Date</t>
  </si>
  <si>
    <t>Rooms</t>
  </si>
  <si>
    <t>Vietnam</t>
  </si>
  <si>
    <t>Estimate of 20 Attendees/Rooms --&gt;</t>
  </si>
  <si>
    <t>Y</t>
  </si>
  <si>
    <t>?</t>
  </si>
  <si>
    <t>60 - 62</t>
  </si>
  <si>
    <t>Dunn, Michael &amp; Yen</t>
  </si>
  <si>
    <t>60 - 61</t>
  </si>
  <si>
    <t>59-63</t>
  </si>
  <si>
    <t>Stoddard, Frank &amp; Susie</t>
  </si>
  <si>
    <t>Interested but needs time to confirm</t>
  </si>
  <si>
    <t>*</t>
  </si>
  <si>
    <t>**</t>
  </si>
  <si>
    <t>***</t>
  </si>
  <si>
    <t>61 - 63</t>
  </si>
  <si>
    <t>Doyle, Maile (Miller) &amp; Bill</t>
  </si>
  <si>
    <t>Frazer, Vicki (Greenamyer)</t>
  </si>
  <si>
    <t>Weinbeck, Gene &amp; Sarah Denton</t>
  </si>
  <si>
    <t>63 - 64</t>
  </si>
  <si>
    <t>Kasson, Brooks (Toland)</t>
  </si>
  <si>
    <t>Snacks</t>
  </si>
  <si>
    <t>Gift Bag including memorabilia; event information; local maps &amp; Events; wrist ID's; Name tags; Last Hurrah Banner; Lanyards; Transportation (Vietnames Dinner) Friday</t>
  </si>
  <si>
    <t>Per Person Costs based on 20 Rooms &amp; 30 Attendees</t>
  </si>
  <si>
    <t>Hors D'Oeuvres - Cash Bar</t>
  </si>
  <si>
    <t>Banquet Room Buffet Dinner  - Cash Bar</t>
  </si>
  <si>
    <t>Fri.</t>
  </si>
  <si>
    <t>Sun.</t>
  </si>
  <si>
    <t>Brun</t>
  </si>
  <si>
    <t>ch</t>
  </si>
  <si>
    <t>Dinn</t>
  </si>
  <si>
    <t>er</t>
  </si>
  <si>
    <t>01/16/15</t>
  </si>
  <si>
    <t>Arrival</t>
  </si>
  <si>
    <t>Time</t>
  </si>
  <si>
    <t>Airline</t>
  </si>
  <si>
    <t>07/30/15</t>
  </si>
  <si>
    <t>Car</t>
  </si>
  <si>
    <t>Mode/</t>
  </si>
  <si>
    <t>Transport</t>
  </si>
  <si>
    <t>Dinner/Dance**</t>
  </si>
  <si>
    <t>****</t>
  </si>
  <si>
    <t>Check/</t>
  </si>
  <si>
    <t>07/29/15</t>
  </si>
  <si>
    <t>~03:00PM</t>
  </si>
  <si>
    <t>Event costs needed by Feb 28, 2015</t>
  </si>
  <si>
    <t>60-61, 62</t>
  </si>
  <si>
    <t>Due 02/28/15</t>
  </si>
  <si>
    <t>59 - 62</t>
  </si>
  <si>
    <t>01/31/15</t>
  </si>
  <si>
    <t>02/11/15</t>
  </si>
  <si>
    <t>Wilson, Mary (Stoddard)</t>
  </si>
  <si>
    <t>02/15/15</t>
  </si>
  <si>
    <t>Viroly, Michelle &amp; Tatou</t>
  </si>
  <si>
    <t>Pearson, Tanya (Stoddard)/Silas</t>
  </si>
  <si>
    <t>02/20/15</t>
  </si>
  <si>
    <t>02/23/15</t>
  </si>
  <si>
    <t>02/27/15</t>
  </si>
  <si>
    <t>Sears, Judy (Bingham)</t>
  </si>
  <si>
    <t>Field, Patijean (Hanna) &amp; Kevin</t>
  </si>
  <si>
    <t>Smith, Mary Ann (Matteson) &amp; Joe</t>
  </si>
  <si>
    <t>Henry, David</t>
  </si>
  <si>
    <t>Henry, Richard</t>
  </si>
  <si>
    <t>03/04/15</t>
  </si>
  <si>
    <t>03/05/15</t>
  </si>
  <si>
    <t>03/06/15</t>
  </si>
  <si>
    <t>Deposit</t>
  </si>
  <si>
    <t>03/09/15</t>
  </si>
  <si>
    <t>Busa, Candice (Bush)</t>
  </si>
  <si>
    <t>03/13/15</t>
  </si>
  <si>
    <t>N</t>
  </si>
  <si>
    <t>Rogers, Sarah (Bush)</t>
  </si>
  <si>
    <t>Reservations made independently by you-use code "SaigonKids" when contacting the Resort Reservation desk</t>
  </si>
  <si>
    <t>Gendron, Michele</t>
  </si>
  <si>
    <t>03/22/15</t>
  </si>
  <si>
    <t>Alaska Air</t>
  </si>
  <si>
    <t>1:00PM</t>
  </si>
  <si>
    <t>04/23/15</t>
  </si>
  <si>
    <t>Zucker, Arlene (Claiborne) &amp; Dave</t>
  </si>
  <si>
    <t>58 - 61</t>
  </si>
  <si>
    <t>08/01/15</t>
  </si>
  <si>
    <t>USAir</t>
  </si>
  <si>
    <t>Beu Sisters (Entertainment) *****</t>
  </si>
  <si>
    <t>*****</t>
  </si>
  <si>
    <t>Saterday Night Entertainment group - see link in News tab</t>
  </si>
  <si>
    <t>McDonald, Roy</t>
  </si>
  <si>
    <t>07/28/15</t>
  </si>
  <si>
    <t>05/18/15</t>
  </si>
  <si>
    <t>9:15AM</t>
  </si>
  <si>
    <t>7:15AM</t>
  </si>
  <si>
    <t>9:08AM</t>
  </si>
  <si>
    <t>12:45PM</t>
  </si>
  <si>
    <t>Southwest</t>
  </si>
  <si>
    <t>07:15AM</t>
  </si>
  <si>
    <t>Pryplesh, Steve</t>
  </si>
  <si>
    <t>12:00PM</t>
  </si>
  <si>
    <t>Air</t>
  </si>
  <si>
    <t>McIntyre, Lynn (Riley)</t>
  </si>
  <si>
    <t>2:20PM</t>
  </si>
  <si>
    <t>Stoddard, Jodie &amp; Mark Quitan</t>
  </si>
  <si>
    <t>Rental</t>
  </si>
  <si>
    <t>Hanna, Tom</t>
  </si>
  <si>
    <t>Roussel, Elvera &amp; Annette Kiene</t>
  </si>
  <si>
    <t>Humphrey, Janie (Duthie) &amp; John</t>
  </si>
  <si>
    <t>Event 1/pp</t>
  </si>
  <si>
    <t>Event 2/pp</t>
  </si>
  <si>
    <t>Bready, Barbara</t>
  </si>
  <si>
    <t>Berven, Mary Lou (Poudre) &amp; Jeff</t>
  </si>
  <si>
    <t>5:30PM</t>
  </si>
  <si>
    <t>06/25/15</t>
  </si>
  <si>
    <t>06/23/15</t>
  </si>
  <si>
    <t>06/27/15</t>
  </si>
  <si>
    <t>07/31/15</t>
  </si>
  <si>
    <t>06/29/15</t>
  </si>
  <si>
    <t>Cash</t>
  </si>
  <si>
    <t>3:00PM</t>
  </si>
  <si>
    <t>Arbuckle, Les &amp; Joyce Lucia</t>
  </si>
  <si>
    <t>Mahtani, Shandra</t>
  </si>
  <si>
    <t>Turner, Richard</t>
  </si>
  <si>
    <t>Arbuckle, Lowell</t>
  </si>
  <si>
    <t>Arbuckle, Lynn</t>
  </si>
  <si>
    <t>Fee</t>
  </si>
  <si>
    <t>10:00AM</t>
  </si>
  <si>
    <t xml:space="preserve">Delta  </t>
  </si>
  <si>
    <t>07/02/15</t>
  </si>
  <si>
    <t>Gene could not come but kindly donated his Fee</t>
  </si>
  <si>
    <t>58 - 59</t>
  </si>
  <si>
    <t>12:24</t>
  </si>
  <si>
    <t>1:30 PM</t>
  </si>
  <si>
    <t>Pearson, Paije &amp; Tavia</t>
  </si>
  <si>
    <t>59 - 61</t>
  </si>
  <si>
    <t xml:space="preserve">Thomas, Bruce </t>
  </si>
  <si>
    <t>Blackmore, Billy</t>
  </si>
  <si>
    <t>3:48 PM</t>
  </si>
  <si>
    <t>8:16 PM</t>
  </si>
  <si>
    <t>United</t>
  </si>
  <si>
    <t>61 - 62</t>
  </si>
  <si>
    <t>Blackmore, Ruthie (Matteson)</t>
  </si>
  <si>
    <t>Hanna, Sandy</t>
  </si>
  <si>
    <t>9:11 PM</t>
  </si>
  <si>
    <t>Delta 2657</t>
  </si>
  <si>
    <t>2:20 PM</t>
  </si>
  <si>
    <t>59 - 65</t>
  </si>
  <si>
    <t>1:10 PM</t>
  </si>
  <si>
    <t>59 - ?</t>
  </si>
  <si>
    <t>07/21/15</t>
  </si>
  <si>
    <t>Parker, Barbara (Bush)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</si>
</sst>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34998626667073579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DashDot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DashDot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DashDot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DashDot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24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/>
    <xf numFmtId="0" fontId="18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0" xfId="0" applyNumberFormat="1" applyFont="1"/>
    <xf numFmtId="0" fontId="0" fillId="0" borderId="10" xfId="0" applyBorder="1"/>
    <xf numFmtId="2" fontId="0" fillId="0" borderId="11" xfId="0" applyNumberFormat="1" applyBorder="1"/>
    <xf numFmtId="2" fontId="18" fillId="0" borderId="11" xfId="0" applyNumberFormat="1" applyFont="1" applyBorder="1"/>
    <xf numFmtId="2" fontId="18" fillId="0" borderId="1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0" fontId="18" fillId="0" borderId="13" xfId="0" applyFont="1" applyBorder="1"/>
    <xf numFmtId="0" fontId="18" fillId="0" borderId="14" xfId="0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2" fontId="18" fillId="0" borderId="18" xfId="0" applyNumberFormat="1" applyFont="1" applyBorder="1"/>
    <xf numFmtId="2" fontId="18" fillId="0" borderId="18" xfId="0" applyNumberFormat="1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18" fillId="0" borderId="19" xfId="0" applyFont="1" applyBorder="1" applyAlignment="1">
      <alignment horizontal="center"/>
    </xf>
    <xf numFmtId="4" fontId="0" fillId="0" borderId="16" xfId="0" applyNumberFormat="1" applyBorder="1"/>
    <xf numFmtId="1" fontId="0" fillId="0" borderId="21" xfId="0" applyNumberFormat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4" fontId="18" fillId="0" borderId="19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8" fillId="0" borderId="22" xfId="0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8" fillId="0" borderId="24" xfId="0" applyFont="1" applyBorder="1" applyAlignment="1">
      <alignment horizontal="center"/>
    </xf>
    <xf numFmtId="1" fontId="18" fillId="33" borderId="25" xfId="0" applyNumberFormat="1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4" fontId="18" fillId="33" borderId="10" xfId="0" applyNumberFormat="1" applyFont="1" applyFill="1" applyBorder="1" applyAlignment="1">
      <alignment horizontal="center"/>
    </xf>
    <xf numFmtId="9" fontId="18" fillId="33" borderId="11" xfId="0" applyNumberFormat="1" applyFont="1" applyFill="1" applyBorder="1" applyAlignment="1">
      <alignment horizontal="center"/>
    </xf>
    <xf numFmtId="10" fontId="18" fillId="33" borderId="11" xfId="0" applyNumberFormat="1" applyFont="1" applyFill="1" applyBorder="1" applyAlignment="1">
      <alignment horizontal="center"/>
    </xf>
    <xf numFmtId="4" fontId="18" fillId="33" borderId="12" xfId="0" applyNumberFormat="1" applyFont="1" applyFill="1" applyBorder="1" applyAlignment="1">
      <alignment horizontal="center"/>
    </xf>
    <xf numFmtId="4" fontId="18" fillId="33" borderId="11" xfId="0" applyNumberFormat="1" applyFont="1" applyFill="1" applyBorder="1" applyAlignment="1">
      <alignment horizontal="center"/>
    </xf>
    <xf numFmtId="164" fontId="18" fillId="33" borderId="11" xfId="0" applyNumberFormat="1" applyFont="1" applyFill="1" applyBorder="1" applyAlignment="1">
      <alignment horizontal="center"/>
    </xf>
    <xf numFmtId="164" fontId="18" fillId="33" borderId="26" xfId="0" applyNumberFormat="1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18" fillId="33" borderId="12" xfId="0" applyNumberFormat="1" applyFont="1" applyFill="1" applyBorder="1" applyAlignment="1">
      <alignment horizontal="center"/>
    </xf>
    <xf numFmtId="0" fontId="0" fillId="0" borderId="19" xfId="0" applyBorder="1"/>
    <xf numFmtId="2" fontId="0" fillId="0" borderId="19" xfId="0" applyNumberFormat="1" applyBorder="1"/>
    <xf numFmtId="164" fontId="18" fillId="0" borderId="0" xfId="0" applyNumberFormat="1" applyFont="1" applyAlignment="1">
      <alignment horizontal="center"/>
    </xf>
    <xf numFmtId="0" fontId="0" fillId="0" borderId="20" xfId="0" applyBorder="1"/>
    <xf numFmtId="164" fontId="0" fillId="0" borderId="19" xfId="0" applyNumberFormat="1" applyBorder="1"/>
    <xf numFmtId="1" fontId="0" fillId="0" borderId="27" xfId="0" applyNumberFormat="1" applyBorder="1" applyAlignment="1">
      <alignment horizontal="center"/>
    </xf>
    <xf numFmtId="0" fontId="0" fillId="0" borderId="24" xfId="0" applyBorder="1"/>
    <xf numFmtId="2" fontId="0" fillId="0" borderId="23" xfId="0" applyNumberFormat="1" applyBorder="1"/>
    <xf numFmtId="2" fontId="0" fillId="0" borderId="24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" fontId="0" fillId="33" borderId="0" xfId="0" applyNumberFormat="1" applyFill="1" applyAlignment="1">
      <alignment horizontal="center"/>
    </xf>
    <xf numFmtId="0" fontId="0" fillId="0" borderId="0" xfId="0" applyNumberFormat="1"/>
    <xf numFmtId="0" fontId="0" fillId="0" borderId="0" xfId="0" applyFont="1" applyAlignment="1"/>
    <xf numFmtId="0" fontId="0" fillId="0" borderId="0" xfId="0" applyFill="1"/>
    <xf numFmtId="0" fontId="0" fillId="0" borderId="19" xfId="0" applyFill="1" applyBorder="1" applyAlignment="1">
      <alignment horizontal="center"/>
    </xf>
    <xf numFmtId="2" fontId="18" fillId="0" borderId="19" xfId="0" applyNumberFormat="1" applyFont="1" applyBorder="1"/>
    <xf numFmtId="49" fontId="18" fillId="0" borderId="15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2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23" xfId="0" applyNumberFormat="1" applyBorder="1" applyAlignment="1">
      <alignment horizontal="center"/>
    </xf>
    <xf numFmtId="0" fontId="18" fillId="0" borderId="0" xfId="0" applyFont="1" applyFill="1"/>
    <xf numFmtId="0" fontId="18" fillId="0" borderId="19" xfId="0" applyFont="1" applyBorder="1"/>
    <xf numFmtId="1" fontId="18" fillId="0" borderId="0" xfId="0" applyNumberFormat="1" applyFont="1" applyFill="1" applyBorder="1" applyAlignment="1">
      <alignment horizontal="center"/>
    </xf>
    <xf numFmtId="0" fontId="18" fillId="0" borderId="0" xfId="0" applyFont="1"/>
    <xf numFmtId="164" fontId="0" fillId="34" borderId="20" xfId="0" applyNumberFormat="1" applyFill="1" applyBorder="1"/>
    <xf numFmtId="164" fontId="18" fillId="34" borderId="20" xfId="0" applyNumberFormat="1" applyFont="1" applyFill="1" applyBorder="1"/>
    <xf numFmtId="1" fontId="0" fillId="35" borderId="0" xfId="0" applyNumberFormat="1" applyFill="1" applyAlignment="1">
      <alignment horizontal="center"/>
    </xf>
    <xf numFmtId="0" fontId="18" fillId="34" borderId="26" xfId="0" applyFont="1" applyFill="1" applyBorder="1"/>
    <xf numFmtId="1" fontId="18" fillId="0" borderId="21" xfId="0" applyNumberFormat="1" applyFont="1" applyFill="1" applyBorder="1" applyAlignment="1">
      <alignment horizontal="center"/>
    </xf>
    <xf numFmtId="0" fontId="18" fillId="0" borderId="19" xfId="0" applyFont="1" applyFill="1" applyBorder="1"/>
    <xf numFmtId="0" fontId="18" fillId="0" borderId="19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164" fontId="18" fillId="0" borderId="0" xfId="0" applyNumberFormat="1" applyFont="1" applyFill="1"/>
    <xf numFmtId="49" fontId="18" fillId="0" borderId="0" xfId="0" applyNumberFormat="1" applyFont="1" applyFill="1" applyAlignment="1">
      <alignment horizontal="center"/>
    </xf>
    <xf numFmtId="1" fontId="0" fillId="36" borderId="0" xfId="0" applyNumberFormat="1" applyFill="1" applyAlignment="1">
      <alignment horizontal="center"/>
    </xf>
    <xf numFmtId="2" fontId="18" fillId="0" borderId="0" xfId="0" applyNumberFormat="1" applyFont="1" applyFill="1"/>
    <xf numFmtId="2" fontId="18" fillId="0" borderId="19" xfId="0" applyNumberFormat="1" applyFont="1" applyFill="1" applyBorder="1"/>
    <xf numFmtId="1" fontId="19" fillId="0" borderId="21" xfId="0" applyNumberFormat="1" applyFont="1" applyFill="1" applyBorder="1" applyAlignment="1">
      <alignment horizontal="center"/>
    </xf>
    <xf numFmtId="164" fontId="18" fillId="0" borderId="18" xfId="0" applyNumberFormat="1" applyFont="1" applyBorder="1" applyAlignment="1">
      <alignment horizontal="center"/>
    </xf>
    <xf numFmtId="0" fontId="0" fillId="34" borderId="28" xfId="0" applyFill="1" applyBorder="1"/>
    <xf numFmtId="2" fontId="18" fillId="0" borderId="0" xfId="0" applyNumberFormat="1" applyFont="1" applyBorder="1" applyAlignment="1">
      <alignment horizontal="center"/>
    </xf>
    <xf numFmtId="2" fontId="0" fillId="0" borderId="0" xfId="0" applyNumberFormat="1" applyBorder="1"/>
    <xf numFmtId="2" fontId="18" fillId="0" borderId="0" xfId="0" applyNumberFormat="1" applyFont="1" applyBorder="1"/>
    <xf numFmtId="164" fontId="18" fillId="0" borderId="19" xfId="0" applyNumberFormat="1" applyFont="1" applyBorder="1" applyAlignment="1">
      <alignment horizontal="center"/>
    </xf>
    <xf numFmtId="164" fontId="18" fillId="0" borderId="19" xfId="0" applyNumberFormat="1" applyFont="1" applyFill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8" fillId="33" borderId="12" xfId="0" applyNumberFormat="1" applyFont="1" applyFill="1" applyBorder="1"/>
    <xf numFmtId="4" fontId="18" fillId="0" borderId="0" xfId="0" applyNumberFormat="1" applyFont="1"/>
    <xf numFmtId="3" fontId="18" fillId="0" borderId="0" xfId="0" applyNumberFormat="1" applyFont="1" applyAlignment="1">
      <alignment horizontal="center"/>
    </xf>
    <xf numFmtId="4" fontId="18" fillId="0" borderId="19" xfId="0" applyNumberFormat="1" applyFont="1" applyBorder="1"/>
    <xf numFmtId="4" fontId="18" fillId="0" borderId="0" xfId="0" applyNumberFormat="1" applyFont="1" applyBorder="1"/>
    <xf numFmtId="4" fontId="18" fillId="34" borderId="20" xfId="0" applyNumberFormat="1" applyFont="1" applyFill="1" applyBorder="1"/>
    <xf numFmtId="4" fontId="18" fillId="0" borderId="18" xfId="0" applyNumberFormat="1" applyFont="1" applyFill="1" applyBorder="1"/>
    <xf numFmtId="4" fontId="18" fillId="0" borderId="0" xfId="0" applyNumberFormat="1" applyFont="1" applyFill="1"/>
    <xf numFmtId="4" fontId="18" fillId="0" borderId="19" xfId="0" applyNumberFormat="1" applyFont="1" applyFill="1" applyBorder="1"/>
    <xf numFmtId="4" fontId="18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18" fillId="0" borderId="18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4" fontId="18" fillId="0" borderId="15" xfId="0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18" fillId="0" borderId="0" xfId="0" applyNumberFormat="1" applyFont="1" applyFill="1" applyAlignment="1">
      <alignment horizontal="right"/>
    </xf>
    <xf numFmtId="4" fontId="0" fillId="0" borderId="23" xfId="0" applyNumberFormat="1" applyBorder="1"/>
    <xf numFmtId="2" fontId="18" fillId="0" borderId="18" xfId="0" applyNumberFormat="1" applyFont="1" applyFill="1" applyBorder="1"/>
    <xf numFmtId="1" fontId="18" fillId="0" borderId="0" xfId="0" applyNumberFormat="1" applyFont="1" applyFill="1" applyAlignment="1">
      <alignment horizontal="left"/>
    </xf>
    <xf numFmtId="2" fontId="19" fillId="0" borderId="0" xfId="42" applyNumberFormat="1" applyFont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4"/>
  <sheetViews>
    <sheetView showGridLines="0" tabSelected="1" topLeftCell="A31" zoomScale="115" zoomScaleNormal="115" workbookViewId="0">
      <selection activeCell="B35" sqref="B35"/>
    </sheetView>
  </sheetViews>
  <sheetFormatPr defaultColWidth="9.5703125" defaultRowHeight="15" x14ac:dyDescent="0.25"/>
  <cols>
    <col min="1" max="1" width="5.7109375" style="1" customWidth="1"/>
    <col min="2" max="2" width="33.7109375" customWidth="1"/>
    <col min="3" max="3" width="10.7109375" style="2" customWidth="1"/>
    <col min="4" max="4" width="8.7109375" style="2" customWidth="1"/>
    <col min="5" max="5" width="10.7109375" style="2" customWidth="1"/>
    <col min="6" max="6" width="9.5703125" style="2"/>
    <col min="7" max="7" width="10.7109375" style="2" customWidth="1"/>
    <col min="8" max="8" width="8.7109375" style="2" customWidth="1"/>
    <col min="9" max="10" width="9.5703125" style="2"/>
    <col min="11" max="11" width="12.7109375" style="3" customWidth="1"/>
    <col min="12" max="12" width="12.7109375" customWidth="1"/>
    <col min="13" max="13" width="1.7109375" style="65" customWidth="1"/>
    <col min="14" max="14" width="10.7109375" customWidth="1"/>
    <col min="17" max="17" width="10.5703125" customWidth="1"/>
    <col min="18" max="18" width="12.7109375" style="4" customWidth="1"/>
    <col min="19" max="19" width="1.7109375" style="65" customWidth="1"/>
    <col min="20" max="20" width="6.7109375" style="5" customWidth="1"/>
    <col min="21" max="21" width="9.5703125" style="1"/>
    <col min="22" max="22" width="12.7109375" style="4" customWidth="1"/>
    <col min="23" max="23" width="12.7109375" style="71" customWidth="1"/>
    <col min="24" max="26" width="5.7109375" style="1" customWidth="1"/>
    <col min="27" max="29" width="10.7109375" style="71" customWidth="1"/>
    <col min="30" max="30" width="6.7109375" style="71" customWidth="1"/>
    <col min="31" max="31" width="8.7109375" style="5" customWidth="1"/>
  </cols>
  <sheetData>
    <row r="2" spans="1:31" x14ac:dyDescent="0.25">
      <c r="I2" s="6" t="s">
        <v>0</v>
      </c>
    </row>
    <row r="3" spans="1:31" x14ac:dyDescent="0.25">
      <c r="I3" s="6" t="s">
        <v>1</v>
      </c>
    </row>
    <row r="4" spans="1:31" ht="15.75" thickBot="1" x14ac:dyDescent="0.3">
      <c r="I4" s="6"/>
    </row>
    <row r="5" spans="1:31" ht="16.5" thickTop="1" thickBot="1" x14ac:dyDescent="0.3">
      <c r="B5" s="8"/>
      <c r="C5" s="9"/>
      <c r="D5" s="9"/>
      <c r="E5" s="9"/>
      <c r="F5" s="10" t="s">
        <v>2</v>
      </c>
      <c r="G5" s="10"/>
      <c r="H5" s="9"/>
      <c r="I5" s="11"/>
      <c r="J5" s="9"/>
      <c r="K5" s="12"/>
      <c r="L5" s="80" t="s">
        <v>81</v>
      </c>
      <c r="N5" s="8"/>
      <c r="O5" s="13" t="s">
        <v>3</v>
      </c>
      <c r="P5" s="13"/>
      <c r="Q5" s="14"/>
      <c r="T5" s="15"/>
      <c r="U5" s="17" t="s">
        <v>6</v>
      </c>
      <c r="V5" s="114"/>
      <c r="W5" s="68" t="s">
        <v>4</v>
      </c>
      <c r="X5" s="17" t="s">
        <v>6</v>
      </c>
      <c r="Y5" s="17"/>
      <c r="Z5" s="17"/>
      <c r="AA5" s="68"/>
      <c r="AB5" s="68"/>
      <c r="AC5" s="68"/>
      <c r="AD5" s="68"/>
      <c r="AE5" s="18"/>
    </row>
    <row r="6" spans="1:31" ht="15.75" thickTop="1" x14ac:dyDescent="0.25">
      <c r="A6" s="19" t="s">
        <v>5</v>
      </c>
      <c r="C6" s="20"/>
      <c r="D6" s="6" t="s">
        <v>138</v>
      </c>
      <c r="E6" s="6"/>
      <c r="F6" s="7"/>
      <c r="G6" s="21"/>
      <c r="H6" s="6" t="s">
        <v>139</v>
      </c>
      <c r="I6" s="6"/>
      <c r="J6" s="94"/>
      <c r="K6" s="18" t="s">
        <v>6</v>
      </c>
      <c r="L6" s="23" t="s">
        <v>7</v>
      </c>
      <c r="N6" s="24"/>
      <c r="O6" s="3" t="s">
        <v>8</v>
      </c>
      <c r="P6" s="3"/>
      <c r="Q6" s="26" t="s">
        <v>7</v>
      </c>
      <c r="R6" s="27"/>
      <c r="T6" s="15"/>
      <c r="U6" s="17"/>
      <c r="V6" s="114" t="s">
        <v>14</v>
      </c>
      <c r="W6" s="68" t="s">
        <v>76</v>
      </c>
      <c r="X6" s="17" t="s">
        <v>9</v>
      </c>
      <c r="Y6" s="17" t="s">
        <v>60</v>
      </c>
      <c r="Z6" s="17" t="s">
        <v>61</v>
      </c>
      <c r="AA6" s="68"/>
      <c r="AB6" s="68"/>
      <c r="AC6" s="68" t="s">
        <v>73</v>
      </c>
      <c r="AD6" s="68"/>
      <c r="AE6" s="18" t="s">
        <v>10</v>
      </c>
    </row>
    <row r="7" spans="1:31" x14ac:dyDescent="0.25">
      <c r="A7" s="29" t="s">
        <v>11</v>
      </c>
      <c r="B7" s="3" t="s">
        <v>12</v>
      </c>
      <c r="C7" s="20"/>
      <c r="D7" s="6" t="s">
        <v>13</v>
      </c>
      <c r="E7" s="6"/>
      <c r="F7" s="7"/>
      <c r="G7" s="21"/>
      <c r="H7" s="6" t="s">
        <v>74</v>
      </c>
      <c r="I7" s="6"/>
      <c r="J7" s="94"/>
      <c r="K7" s="26" t="s">
        <v>14</v>
      </c>
      <c r="L7" s="23" t="s">
        <v>15</v>
      </c>
      <c r="N7" s="24"/>
      <c r="O7" s="3" t="s">
        <v>16</v>
      </c>
      <c r="P7" s="3"/>
      <c r="Q7" s="26" t="s">
        <v>17</v>
      </c>
      <c r="R7" s="30" t="s">
        <v>18</v>
      </c>
      <c r="T7" s="32" t="s">
        <v>6</v>
      </c>
      <c r="U7" s="16" t="s">
        <v>19</v>
      </c>
      <c r="V7" s="115" t="s">
        <v>155</v>
      </c>
      <c r="W7" s="69" t="s">
        <v>100</v>
      </c>
      <c r="X7" s="16" t="s">
        <v>20</v>
      </c>
      <c r="Y7" s="16" t="s">
        <v>64</v>
      </c>
      <c r="Z7" s="16" t="s">
        <v>62</v>
      </c>
      <c r="AA7" s="69" t="s">
        <v>67</v>
      </c>
      <c r="AB7" s="69" t="s">
        <v>67</v>
      </c>
      <c r="AC7" s="69" t="s">
        <v>72</v>
      </c>
      <c r="AD7" s="69" t="s">
        <v>134</v>
      </c>
      <c r="AE7" s="26" t="s">
        <v>11</v>
      </c>
    </row>
    <row r="8" spans="1:31" ht="15.75" thickBot="1" x14ac:dyDescent="0.3">
      <c r="A8" s="29" t="s">
        <v>21</v>
      </c>
      <c r="B8" s="3" t="s">
        <v>22</v>
      </c>
      <c r="C8" s="21" t="s">
        <v>55</v>
      </c>
      <c r="D8" s="6" t="s">
        <v>23</v>
      </c>
      <c r="E8" s="6" t="s">
        <v>24</v>
      </c>
      <c r="F8" s="22" t="s">
        <v>7</v>
      </c>
      <c r="G8" s="6" t="s">
        <v>25</v>
      </c>
      <c r="H8" s="6" t="s">
        <v>23</v>
      </c>
      <c r="I8" s="6" t="s">
        <v>26</v>
      </c>
      <c r="J8" s="94" t="s">
        <v>7</v>
      </c>
      <c r="K8" s="26" t="s">
        <v>27</v>
      </c>
      <c r="L8" s="23" t="s">
        <v>28</v>
      </c>
      <c r="N8" s="32" t="s">
        <v>29</v>
      </c>
      <c r="O8" s="3" t="s">
        <v>23</v>
      </c>
      <c r="P8" s="3" t="s">
        <v>30</v>
      </c>
      <c r="Q8" s="26" t="s">
        <v>31</v>
      </c>
      <c r="R8" s="30" t="s">
        <v>7</v>
      </c>
      <c r="T8" s="34" t="s">
        <v>32</v>
      </c>
      <c r="U8" s="36" t="s">
        <v>9</v>
      </c>
      <c r="V8" s="116" t="s">
        <v>33</v>
      </c>
      <c r="W8" s="70" t="s">
        <v>34</v>
      </c>
      <c r="X8" s="36" t="s">
        <v>35</v>
      </c>
      <c r="Y8" s="36" t="s">
        <v>65</v>
      </c>
      <c r="Z8" s="36" t="s">
        <v>63</v>
      </c>
      <c r="AA8" s="70" t="s">
        <v>34</v>
      </c>
      <c r="AB8" s="70" t="s">
        <v>68</v>
      </c>
      <c r="AC8" s="70" t="s">
        <v>69</v>
      </c>
      <c r="AD8" s="70" t="s">
        <v>71</v>
      </c>
      <c r="AE8" s="38" t="s">
        <v>36</v>
      </c>
    </row>
    <row r="9" spans="1:31" ht="16.5" thickTop="1" thickBot="1" x14ac:dyDescent="0.3">
      <c r="A9" s="39">
        <v>1</v>
      </c>
      <c r="B9" s="40" t="s">
        <v>37</v>
      </c>
      <c r="C9" s="41">
        <v>20</v>
      </c>
      <c r="D9" s="42">
        <v>0.09</v>
      </c>
      <c r="E9" s="43">
        <v>0.125</v>
      </c>
      <c r="F9" s="44">
        <v>24.3</v>
      </c>
      <c r="G9" s="45">
        <v>80</v>
      </c>
      <c r="H9" s="42">
        <v>0.09</v>
      </c>
      <c r="I9" s="43">
        <v>0.125</v>
      </c>
      <c r="J9" s="45">
        <v>97.2</v>
      </c>
      <c r="K9" s="49">
        <v>20</v>
      </c>
      <c r="L9" s="47">
        <f>F9+J9+K9</f>
        <v>141.5</v>
      </c>
      <c r="N9" s="48">
        <v>327</v>
      </c>
      <c r="O9" s="43">
        <v>0.11700000000000001</v>
      </c>
      <c r="P9" s="46">
        <v>10</v>
      </c>
      <c r="Q9" s="49">
        <v>375.26</v>
      </c>
      <c r="R9" s="100">
        <f>L9+Q9</f>
        <v>516.76</v>
      </c>
      <c r="T9" s="33"/>
      <c r="U9" s="35"/>
      <c r="V9" s="117"/>
      <c r="W9" s="70" t="s">
        <v>6</v>
      </c>
      <c r="X9" s="36" t="s">
        <v>6</v>
      </c>
      <c r="Y9" s="36"/>
      <c r="Z9" s="36"/>
      <c r="AA9" s="70"/>
      <c r="AB9" s="70"/>
      <c r="AC9" s="70"/>
      <c r="AD9" s="70"/>
      <c r="AE9" s="37"/>
    </row>
    <row r="10" spans="1:31" ht="15.75" thickTop="1" x14ac:dyDescent="0.25">
      <c r="A10" s="28"/>
      <c r="B10" s="50"/>
      <c r="F10" s="51"/>
      <c r="J10" s="95"/>
      <c r="K10" s="97"/>
      <c r="L10" s="53"/>
      <c r="N10" s="24"/>
      <c r="Q10" s="50"/>
      <c r="R10" s="54"/>
      <c r="T10" s="31"/>
      <c r="V10" s="118"/>
      <c r="AE10" s="25"/>
    </row>
    <row r="11" spans="1:31" s="76" customFormat="1" x14ac:dyDescent="0.25">
      <c r="A11" s="81">
        <v>2</v>
      </c>
      <c r="B11" s="82" t="s">
        <v>150</v>
      </c>
      <c r="C11" s="7">
        <v>40</v>
      </c>
      <c r="D11" s="7">
        <v>3.6</v>
      </c>
      <c r="E11" s="7">
        <v>5</v>
      </c>
      <c r="F11" s="67">
        <f t="shared" ref="F11:F13" si="0">SUM(C11:E11)</f>
        <v>48.6</v>
      </c>
      <c r="G11" s="7">
        <v>160</v>
      </c>
      <c r="H11" s="7">
        <v>14.4</v>
      </c>
      <c r="I11" s="7">
        <v>20</v>
      </c>
      <c r="J11" s="96">
        <f>SUM(G11:I11)</f>
        <v>194.4</v>
      </c>
      <c r="K11" s="97">
        <v>40</v>
      </c>
      <c r="L11" s="78">
        <f>F11+J11+K11</f>
        <v>283</v>
      </c>
      <c r="M11" s="73"/>
      <c r="N11" s="106">
        <v>0</v>
      </c>
      <c r="O11" s="107">
        <v>0</v>
      </c>
      <c r="P11" s="107">
        <v>0</v>
      </c>
      <c r="Q11" s="108">
        <f>SUM(N11:P11)</f>
        <v>0</v>
      </c>
      <c r="R11" s="108">
        <f t="shared" ref="R11:R49" si="1">L11+Q11</f>
        <v>283</v>
      </c>
      <c r="S11" s="73"/>
      <c r="T11" s="84" t="s">
        <v>38</v>
      </c>
      <c r="U11" s="85">
        <v>215</v>
      </c>
      <c r="V11" s="119">
        <v>283</v>
      </c>
      <c r="W11" s="87" t="s">
        <v>158</v>
      </c>
      <c r="X11" s="85">
        <v>0</v>
      </c>
      <c r="Y11" s="85" t="s">
        <v>39</v>
      </c>
      <c r="Z11" s="85" t="s">
        <v>39</v>
      </c>
      <c r="AA11" s="87" t="s">
        <v>114</v>
      </c>
      <c r="AB11" s="87" t="s">
        <v>39</v>
      </c>
      <c r="AC11" s="87" t="s">
        <v>71</v>
      </c>
      <c r="AD11" s="87"/>
      <c r="AE11" s="83" t="s">
        <v>53</v>
      </c>
    </row>
    <row r="12" spans="1:31" s="76" customFormat="1" x14ac:dyDescent="0.25">
      <c r="A12" s="81">
        <v>1</v>
      </c>
      <c r="B12" s="82" t="s">
        <v>153</v>
      </c>
      <c r="C12" s="89">
        <v>20</v>
      </c>
      <c r="D12" s="89">
        <v>1.8</v>
      </c>
      <c r="E12" s="89">
        <v>2.5</v>
      </c>
      <c r="F12" s="67">
        <f t="shared" si="0"/>
        <v>24.3</v>
      </c>
      <c r="G12" s="89">
        <v>80</v>
      </c>
      <c r="H12" s="89">
        <v>7.2</v>
      </c>
      <c r="I12" s="89">
        <v>10</v>
      </c>
      <c r="J12" s="96">
        <f t="shared" ref="J12:J49" si="2">SUM(G12:I12)</f>
        <v>97.2</v>
      </c>
      <c r="K12" s="97">
        <v>20</v>
      </c>
      <c r="L12" s="78">
        <f t="shared" ref="L12:L49" si="3">F12+J12+K12</f>
        <v>141.5</v>
      </c>
      <c r="M12" s="73"/>
      <c r="N12" s="106">
        <v>0</v>
      </c>
      <c r="O12" s="107">
        <v>0</v>
      </c>
      <c r="P12" s="107">
        <v>0</v>
      </c>
      <c r="Q12" s="108">
        <f>SUM(N12:P12)</f>
        <v>0</v>
      </c>
      <c r="R12" s="108">
        <f t="shared" si="1"/>
        <v>141.5</v>
      </c>
      <c r="S12" s="73"/>
      <c r="T12" s="84" t="s">
        <v>38</v>
      </c>
      <c r="U12" s="85">
        <v>1003</v>
      </c>
      <c r="V12" s="119">
        <v>141.5</v>
      </c>
      <c r="W12" s="87" t="s">
        <v>158</v>
      </c>
      <c r="X12" s="85">
        <v>0</v>
      </c>
      <c r="Y12" s="85" t="s">
        <v>39</v>
      </c>
      <c r="Z12" s="85" t="s">
        <v>39</v>
      </c>
      <c r="AA12" s="87" t="s">
        <v>114</v>
      </c>
      <c r="AB12" s="87" t="s">
        <v>39</v>
      </c>
      <c r="AC12" s="87" t="s">
        <v>6</v>
      </c>
      <c r="AD12" s="87"/>
      <c r="AE12" s="83" t="s">
        <v>53</v>
      </c>
    </row>
    <row r="13" spans="1:31" s="76" customFormat="1" x14ac:dyDescent="0.25">
      <c r="A13" s="81">
        <v>1</v>
      </c>
      <c r="B13" s="82" t="s">
        <v>154</v>
      </c>
      <c r="C13" s="89">
        <v>20</v>
      </c>
      <c r="D13" s="89">
        <v>1.8</v>
      </c>
      <c r="E13" s="89">
        <v>2.5</v>
      </c>
      <c r="F13" s="67">
        <f t="shared" si="0"/>
        <v>24.3</v>
      </c>
      <c r="G13" s="89">
        <v>80</v>
      </c>
      <c r="H13" s="89">
        <v>7.2</v>
      </c>
      <c r="I13" s="89">
        <v>10</v>
      </c>
      <c r="J13" s="96">
        <f t="shared" si="2"/>
        <v>97.2</v>
      </c>
      <c r="K13" s="97">
        <v>20</v>
      </c>
      <c r="L13" s="78">
        <f t="shared" si="3"/>
        <v>141.5</v>
      </c>
      <c r="M13" s="73"/>
      <c r="N13" s="106">
        <v>0</v>
      </c>
      <c r="O13" s="107">
        <v>0</v>
      </c>
      <c r="P13" s="107">
        <v>0</v>
      </c>
      <c r="Q13" s="108">
        <f>SUM(N13:P13)</f>
        <v>0</v>
      </c>
      <c r="R13" s="108">
        <f t="shared" si="1"/>
        <v>141.5</v>
      </c>
      <c r="S13" s="73"/>
      <c r="T13" s="84" t="s">
        <v>38</v>
      </c>
      <c r="U13" s="85">
        <v>131</v>
      </c>
      <c r="V13" s="119">
        <v>141.5</v>
      </c>
      <c r="W13" s="87" t="s">
        <v>158</v>
      </c>
      <c r="X13" s="85">
        <v>0</v>
      </c>
      <c r="Y13" s="85" t="s">
        <v>39</v>
      </c>
      <c r="Z13" s="85" t="s">
        <v>39</v>
      </c>
      <c r="AA13" s="87" t="s">
        <v>114</v>
      </c>
      <c r="AB13" s="87" t="s">
        <v>39</v>
      </c>
      <c r="AC13" s="87"/>
      <c r="AD13" s="87"/>
      <c r="AE13" s="83" t="s">
        <v>53</v>
      </c>
    </row>
    <row r="14" spans="1:31" x14ac:dyDescent="0.25">
      <c r="A14" s="81">
        <v>3</v>
      </c>
      <c r="B14" s="82" t="s">
        <v>116</v>
      </c>
      <c r="C14" s="89">
        <v>0</v>
      </c>
      <c r="D14" s="89">
        <v>0</v>
      </c>
      <c r="E14" s="89">
        <v>0</v>
      </c>
      <c r="F14" s="90">
        <v>0</v>
      </c>
      <c r="G14" s="89">
        <v>160</v>
      </c>
      <c r="H14" s="89">
        <v>14.4</v>
      </c>
      <c r="I14" s="89">
        <v>20</v>
      </c>
      <c r="J14" s="96">
        <f t="shared" si="2"/>
        <v>194.4</v>
      </c>
      <c r="K14" s="98">
        <v>0</v>
      </c>
      <c r="L14" s="78">
        <f t="shared" si="3"/>
        <v>194.4</v>
      </c>
      <c r="M14" s="73"/>
      <c r="N14" s="106">
        <f>109*2</f>
        <v>218</v>
      </c>
      <c r="O14" s="107">
        <f>N14*0.117</f>
        <v>25.506</v>
      </c>
      <c r="P14" s="107">
        <v>30</v>
      </c>
      <c r="Q14" s="108">
        <f>SUM(N14:P14)</f>
        <v>273.50599999999997</v>
      </c>
      <c r="R14" s="108">
        <f t="shared" si="1"/>
        <v>467.90599999999995</v>
      </c>
      <c r="S14" s="73"/>
      <c r="T14" s="84" t="s">
        <v>38</v>
      </c>
      <c r="U14" s="85">
        <v>4166</v>
      </c>
      <c r="V14" s="119">
        <v>194.4</v>
      </c>
      <c r="W14" s="87" t="s">
        <v>121</v>
      </c>
      <c r="X14" s="85">
        <v>2</v>
      </c>
      <c r="Y14" s="85">
        <v>0</v>
      </c>
      <c r="Z14" s="85">
        <v>0</v>
      </c>
      <c r="AA14" s="87" t="s">
        <v>114</v>
      </c>
      <c r="AB14" s="87" t="s">
        <v>124</v>
      </c>
      <c r="AC14" s="87" t="s">
        <v>115</v>
      </c>
      <c r="AD14" s="87"/>
      <c r="AE14" s="83"/>
    </row>
    <row r="15" spans="1:31" x14ac:dyDescent="0.25">
      <c r="A15" s="81">
        <v>1</v>
      </c>
      <c r="B15" s="82" t="s">
        <v>166</v>
      </c>
      <c r="C15" s="89">
        <v>20</v>
      </c>
      <c r="D15" s="89">
        <v>1.8</v>
      </c>
      <c r="E15" s="89">
        <v>2.5</v>
      </c>
      <c r="F15" s="67">
        <f t="shared" ref="F15:F16" si="4">SUM(C15:E15)</f>
        <v>24.3</v>
      </c>
      <c r="G15" s="89">
        <v>80</v>
      </c>
      <c r="H15" s="89">
        <v>7.2</v>
      </c>
      <c r="I15" s="89">
        <v>10</v>
      </c>
      <c r="J15" s="96">
        <f t="shared" ref="J15:J16" si="5">SUM(G15:I15)</f>
        <v>97.2</v>
      </c>
      <c r="K15" s="97">
        <v>20</v>
      </c>
      <c r="L15" s="78">
        <f t="shared" ref="L15:L16" si="6">F15+J15+K15</f>
        <v>141.5</v>
      </c>
      <c r="M15" s="73"/>
      <c r="N15" s="109">
        <v>327</v>
      </c>
      <c r="O15" s="101">
        <v>38.26</v>
      </c>
      <c r="P15" s="101">
        <v>20</v>
      </c>
      <c r="Q15" s="108">
        <f t="shared" ref="Q15:Q16" si="7">SUM(N15:P15)</f>
        <v>385.26</v>
      </c>
      <c r="R15" s="108">
        <f t="shared" ref="R15:R16" si="8">L15+Q15</f>
        <v>526.76</v>
      </c>
      <c r="S15" s="73"/>
      <c r="T15" s="84" t="s">
        <v>38</v>
      </c>
      <c r="U15" s="16">
        <v>10382</v>
      </c>
      <c r="V15" s="101">
        <v>283</v>
      </c>
      <c r="W15" s="69" t="s">
        <v>89</v>
      </c>
      <c r="X15" s="85">
        <v>1</v>
      </c>
      <c r="Y15" s="85">
        <v>1</v>
      </c>
      <c r="Z15" s="85">
        <v>1</v>
      </c>
      <c r="AA15" s="87" t="s">
        <v>146</v>
      </c>
      <c r="AB15" s="87" t="s">
        <v>167</v>
      </c>
      <c r="AC15" s="87" t="s">
        <v>39</v>
      </c>
      <c r="AD15" s="87" t="s">
        <v>38</v>
      </c>
      <c r="AE15" s="83"/>
    </row>
    <row r="16" spans="1:31" s="76" customFormat="1" x14ac:dyDescent="0.25">
      <c r="A16" s="29">
        <v>1</v>
      </c>
      <c r="B16" s="74" t="s">
        <v>171</v>
      </c>
      <c r="C16" s="89">
        <v>20</v>
      </c>
      <c r="D16" s="89">
        <v>1.8</v>
      </c>
      <c r="E16" s="89">
        <v>2.5</v>
      </c>
      <c r="F16" s="67">
        <f t="shared" si="4"/>
        <v>24.3</v>
      </c>
      <c r="G16" s="89">
        <v>80</v>
      </c>
      <c r="H16" s="89">
        <v>7.2</v>
      </c>
      <c r="I16" s="89">
        <v>10</v>
      </c>
      <c r="J16" s="96">
        <f t="shared" si="5"/>
        <v>97.2</v>
      </c>
      <c r="K16" s="97">
        <v>20</v>
      </c>
      <c r="L16" s="78">
        <f t="shared" si="6"/>
        <v>141.5</v>
      </c>
      <c r="M16" s="73"/>
      <c r="N16" s="109">
        <v>327</v>
      </c>
      <c r="O16" s="101">
        <v>38.26</v>
      </c>
      <c r="P16" s="101">
        <v>20</v>
      </c>
      <c r="Q16" s="108">
        <f t="shared" si="7"/>
        <v>385.26</v>
      </c>
      <c r="R16" s="108">
        <f t="shared" si="8"/>
        <v>526.76</v>
      </c>
      <c r="S16" s="73"/>
      <c r="T16" s="32" t="s">
        <v>38</v>
      </c>
      <c r="U16" s="16">
        <v>10382</v>
      </c>
      <c r="V16" s="101">
        <v>283</v>
      </c>
      <c r="W16" s="69" t="s">
        <v>89</v>
      </c>
      <c r="X16" s="16">
        <v>1</v>
      </c>
      <c r="Y16" s="16">
        <v>1</v>
      </c>
      <c r="Z16" s="16">
        <v>1</v>
      </c>
      <c r="AA16" s="69" t="s">
        <v>77</v>
      </c>
      <c r="AB16" s="69" t="s">
        <v>168</v>
      </c>
      <c r="AC16" s="69" t="s">
        <v>169</v>
      </c>
      <c r="AD16" s="69" t="s">
        <v>104</v>
      </c>
      <c r="AE16" s="26" t="s">
        <v>170</v>
      </c>
    </row>
    <row r="17" spans="1:31" s="76" customFormat="1" x14ac:dyDescent="0.25">
      <c r="A17" s="29">
        <v>2</v>
      </c>
      <c r="B17" s="74" t="s">
        <v>141</v>
      </c>
      <c r="C17" s="7">
        <v>40</v>
      </c>
      <c r="D17" s="7">
        <v>3.6</v>
      </c>
      <c r="E17" s="7">
        <v>5</v>
      </c>
      <c r="F17" s="67">
        <f t="shared" ref="F17" si="9">SUM(C17:E17)</f>
        <v>48.6</v>
      </c>
      <c r="G17" s="7">
        <v>160</v>
      </c>
      <c r="H17" s="7">
        <v>14.4</v>
      </c>
      <c r="I17" s="7">
        <v>20</v>
      </c>
      <c r="J17" s="96">
        <f t="shared" si="2"/>
        <v>194.4</v>
      </c>
      <c r="K17" s="97">
        <v>40</v>
      </c>
      <c r="L17" s="78">
        <f t="shared" si="3"/>
        <v>283</v>
      </c>
      <c r="M17" s="73"/>
      <c r="N17" s="109">
        <v>327</v>
      </c>
      <c r="O17" s="101">
        <v>38.26</v>
      </c>
      <c r="P17" s="101">
        <v>20</v>
      </c>
      <c r="Q17" s="108">
        <f t="shared" ref="Q17" si="10">SUM(N17:P17)</f>
        <v>385.26</v>
      </c>
      <c r="R17" s="108">
        <f t="shared" si="1"/>
        <v>668.26</v>
      </c>
      <c r="S17" s="73"/>
      <c r="T17" s="32" t="s">
        <v>38</v>
      </c>
      <c r="U17" s="16">
        <v>4923</v>
      </c>
      <c r="V17" s="101">
        <v>283</v>
      </c>
      <c r="W17" s="69" t="s">
        <v>147</v>
      </c>
      <c r="X17" s="16">
        <v>1</v>
      </c>
      <c r="Y17" s="16">
        <v>2</v>
      </c>
      <c r="Z17" s="16">
        <v>2</v>
      </c>
      <c r="AA17" s="69" t="s">
        <v>70</v>
      </c>
      <c r="AB17" s="69" t="s">
        <v>39</v>
      </c>
      <c r="AC17" s="69" t="s">
        <v>71</v>
      </c>
      <c r="AD17" s="69" t="s">
        <v>6</v>
      </c>
      <c r="AE17" s="83" t="s">
        <v>53</v>
      </c>
    </row>
    <row r="18" spans="1:31" s="76" customFormat="1" x14ac:dyDescent="0.25">
      <c r="A18" s="81">
        <v>1</v>
      </c>
      <c r="B18" s="82" t="s">
        <v>140</v>
      </c>
      <c r="C18" s="89">
        <v>20</v>
      </c>
      <c r="D18" s="89">
        <v>1.8</v>
      </c>
      <c r="E18" s="89">
        <v>2.5</v>
      </c>
      <c r="F18" s="67">
        <f>SUM(C18:E18)</f>
        <v>24.3</v>
      </c>
      <c r="G18" s="89">
        <v>80</v>
      </c>
      <c r="H18" s="89">
        <v>7.2</v>
      </c>
      <c r="I18" s="89">
        <v>10</v>
      </c>
      <c r="J18" s="96">
        <f t="shared" si="2"/>
        <v>97.2</v>
      </c>
      <c r="K18" s="97">
        <v>20</v>
      </c>
      <c r="L18" s="78">
        <f t="shared" si="3"/>
        <v>141.5</v>
      </c>
      <c r="M18" s="73"/>
      <c r="N18" s="109">
        <v>327</v>
      </c>
      <c r="O18" s="101">
        <v>38.26</v>
      </c>
      <c r="P18" s="101">
        <v>10</v>
      </c>
      <c r="Q18" s="108">
        <f>SUM(N18:P18)</f>
        <v>375.26</v>
      </c>
      <c r="R18" s="108">
        <f t="shared" si="1"/>
        <v>516.76</v>
      </c>
      <c r="S18" s="73"/>
      <c r="T18" s="84" t="s">
        <v>38</v>
      </c>
      <c r="U18" s="85">
        <v>1878</v>
      </c>
      <c r="V18" s="119">
        <v>150</v>
      </c>
      <c r="W18" s="87" t="s">
        <v>147</v>
      </c>
      <c r="X18" s="85">
        <v>1</v>
      </c>
      <c r="Y18" s="85">
        <v>1</v>
      </c>
      <c r="Z18" s="85">
        <v>1</v>
      </c>
      <c r="AA18" s="87" t="s">
        <v>70</v>
      </c>
      <c r="AB18" s="87" t="s">
        <v>175</v>
      </c>
      <c r="AC18" s="87" t="s">
        <v>115</v>
      </c>
      <c r="AD18" s="87" t="s">
        <v>38</v>
      </c>
      <c r="AE18" s="83" t="s">
        <v>176</v>
      </c>
    </row>
    <row r="19" spans="1:31" s="76" customFormat="1" x14ac:dyDescent="0.25">
      <c r="A19" s="91">
        <v>1</v>
      </c>
      <c r="B19" s="74" t="s">
        <v>102</v>
      </c>
      <c r="C19" s="7">
        <v>20</v>
      </c>
      <c r="D19" s="7">
        <v>1.8</v>
      </c>
      <c r="E19" s="7">
        <v>2.5</v>
      </c>
      <c r="F19" s="67">
        <f>SUM(C19:E19)</f>
        <v>24.3</v>
      </c>
      <c r="G19" s="7">
        <v>80</v>
      </c>
      <c r="H19" s="7">
        <v>7.2</v>
      </c>
      <c r="I19" s="7">
        <v>10</v>
      </c>
      <c r="J19" s="96">
        <f t="shared" si="2"/>
        <v>97.2</v>
      </c>
      <c r="K19" s="97">
        <v>20</v>
      </c>
      <c r="L19" s="78">
        <f t="shared" si="3"/>
        <v>141.5</v>
      </c>
      <c r="M19" s="73"/>
      <c r="N19" s="109">
        <v>327</v>
      </c>
      <c r="O19" s="101">
        <v>38.26</v>
      </c>
      <c r="P19" s="101">
        <v>10</v>
      </c>
      <c r="Q19" s="108">
        <f>SUM(N19:P19)</f>
        <v>375.26</v>
      </c>
      <c r="R19" s="108">
        <f t="shared" si="1"/>
        <v>516.76</v>
      </c>
      <c r="S19" s="73"/>
      <c r="T19" s="32" t="s">
        <v>38</v>
      </c>
      <c r="U19" s="16">
        <v>4104</v>
      </c>
      <c r="V19" s="101">
        <v>141.5</v>
      </c>
      <c r="W19" s="69" t="s">
        <v>101</v>
      </c>
      <c r="X19" s="16">
        <v>1</v>
      </c>
      <c r="Y19" s="16">
        <v>1</v>
      </c>
      <c r="Z19" s="16" t="s">
        <v>39</v>
      </c>
      <c r="AA19" s="69" t="s">
        <v>70</v>
      </c>
      <c r="AB19" s="69" t="s">
        <v>122</v>
      </c>
      <c r="AC19" s="69" t="s">
        <v>126</v>
      </c>
      <c r="AD19" s="69" t="s">
        <v>38</v>
      </c>
      <c r="AE19" s="26" t="s">
        <v>40</v>
      </c>
    </row>
    <row r="20" spans="1:31" s="73" customFormat="1" x14ac:dyDescent="0.25">
      <c r="A20" s="81">
        <v>2</v>
      </c>
      <c r="B20" s="82" t="s">
        <v>50</v>
      </c>
      <c r="C20" s="7">
        <v>40</v>
      </c>
      <c r="D20" s="7">
        <v>3.6</v>
      </c>
      <c r="E20" s="7">
        <v>5</v>
      </c>
      <c r="F20" s="67">
        <f t="shared" ref="F20:F24" si="11">SUM(C20:E20)</f>
        <v>48.6</v>
      </c>
      <c r="G20" s="7">
        <v>160</v>
      </c>
      <c r="H20" s="7">
        <v>14.4</v>
      </c>
      <c r="I20" s="7">
        <v>20</v>
      </c>
      <c r="J20" s="96">
        <f t="shared" si="2"/>
        <v>194.4</v>
      </c>
      <c r="K20" s="97">
        <v>40</v>
      </c>
      <c r="L20" s="78">
        <f t="shared" si="3"/>
        <v>283</v>
      </c>
      <c r="N20" s="109">
        <v>327</v>
      </c>
      <c r="O20" s="101">
        <v>38.26</v>
      </c>
      <c r="P20" s="101">
        <v>20</v>
      </c>
      <c r="Q20" s="108">
        <f t="shared" ref="Q20:Q24" si="12">SUM(N20:P20)</f>
        <v>385.26</v>
      </c>
      <c r="R20" s="108">
        <f t="shared" si="1"/>
        <v>668.26</v>
      </c>
      <c r="T20" s="32" t="s">
        <v>38</v>
      </c>
      <c r="U20" s="16">
        <v>2941</v>
      </c>
      <c r="V20" s="101">
        <v>303</v>
      </c>
      <c r="W20" s="69" t="s">
        <v>90</v>
      </c>
      <c r="X20" s="16">
        <v>1</v>
      </c>
      <c r="Y20" s="16" t="s">
        <v>39</v>
      </c>
      <c r="Z20" s="16" t="s">
        <v>39</v>
      </c>
      <c r="AA20" s="69"/>
      <c r="AB20" s="69"/>
      <c r="AC20" s="69"/>
      <c r="AD20" s="69"/>
      <c r="AE20" s="83" t="s">
        <v>49</v>
      </c>
    </row>
    <row r="21" spans="1:31" s="73" customFormat="1" x14ac:dyDescent="0.25">
      <c r="A21" s="81">
        <v>2</v>
      </c>
      <c r="B21" s="82" t="s">
        <v>41</v>
      </c>
      <c r="C21" s="7">
        <v>40</v>
      </c>
      <c r="D21" s="7">
        <v>3.6</v>
      </c>
      <c r="E21" s="7">
        <v>5</v>
      </c>
      <c r="F21" s="67">
        <f t="shared" si="11"/>
        <v>48.6</v>
      </c>
      <c r="G21" s="7">
        <v>160</v>
      </c>
      <c r="H21" s="7">
        <v>14.4</v>
      </c>
      <c r="I21" s="7">
        <v>20</v>
      </c>
      <c r="J21" s="96">
        <f t="shared" si="2"/>
        <v>194.4</v>
      </c>
      <c r="K21" s="97">
        <v>40</v>
      </c>
      <c r="L21" s="78">
        <f t="shared" si="3"/>
        <v>283</v>
      </c>
      <c r="N21" s="109">
        <v>327</v>
      </c>
      <c r="O21" s="101">
        <v>38.26</v>
      </c>
      <c r="P21" s="101">
        <v>20</v>
      </c>
      <c r="Q21" s="108">
        <f t="shared" si="12"/>
        <v>385.26</v>
      </c>
      <c r="R21" s="108">
        <f t="shared" si="1"/>
        <v>668.26</v>
      </c>
      <c r="T21" s="84" t="s">
        <v>38</v>
      </c>
      <c r="U21" s="85">
        <v>907</v>
      </c>
      <c r="V21" s="107">
        <v>283</v>
      </c>
      <c r="W21" s="87" t="s">
        <v>143</v>
      </c>
      <c r="X21" s="85">
        <v>1</v>
      </c>
      <c r="Y21" s="85">
        <v>2</v>
      </c>
      <c r="Z21" s="85">
        <v>2</v>
      </c>
      <c r="AA21" s="87" t="s">
        <v>77</v>
      </c>
      <c r="AB21" s="87" t="s">
        <v>39</v>
      </c>
      <c r="AC21" s="87" t="s">
        <v>71</v>
      </c>
      <c r="AD21" s="87"/>
      <c r="AE21" s="83" t="s">
        <v>42</v>
      </c>
    </row>
    <row r="22" spans="1:31" s="73" customFormat="1" x14ac:dyDescent="0.25">
      <c r="A22" s="81">
        <v>2</v>
      </c>
      <c r="B22" s="82" t="s">
        <v>93</v>
      </c>
      <c r="C22" s="7">
        <v>40</v>
      </c>
      <c r="D22" s="7">
        <v>3.6</v>
      </c>
      <c r="E22" s="7">
        <v>5</v>
      </c>
      <c r="F22" s="67">
        <f t="shared" si="11"/>
        <v>48.6</v>
      </c>
      <c r="G22" s="7">
        <v>160</v>
      </c>
      <c r="H22" s="7">
        <v>14.4</v>
      </c>
      <c r="I22" s="7">
        <v>20</v>
      </c>
      <c r="J22" s="96">
        <f t="shared" si="2"/>
        <v>194.4</v>
      </c>
      <c r="K22" s="97">
        <v>40</v>
      </c>
      <c r="L22" s="78">
        <f t="shared" si="3"/>
        <v>283</v>
      </c>
      <c r="N22" s="109">
        <v>327</v>
      </c>
      <c r="O22" s="101">
        <v>38.26</v>
      </c>
      <c r="P22" s="101">
        <v>20</v>
      </c>
      <c r="Q22" s="108">
        <f t="shared" si="12"/>
        <v>385.26</v>
      </c>
      <c r="R22" s="108">
        <f t="shared" si="1"/>
        <v>668.26</v>
      </c>
      <c r="T22" s="32" t="s">
        <v>38</v>
      </c>
      <c r="U22" s="85">
        <v>5736</v>
      </c>
      <c r="V22" s="107">
        <v>283</v>
      </c>
      <c r="W22" s="87" t="s">
        <v>99</v>
      </c>
      <c r="X22" s="85">
        <v>1</v>
      </c>
      <c r="Y22" s="85">
        <v>2</v>
      </c>
      <c r="Z22" s="85">
        <v>2</v>
      </c>
      <c r="AA22" s="87" t="s">
        <v>70</v>
      </c>
      <c r="AB22" s="87" t="s">
        <v>156</v>
      </c>
      <c r="AC22" s="87" t="s">
        <v>157</v>
      </c>
      <c r="AD22" s="87" t="s">
        <v>38</v>
      </c>
      <c r="AE22" s="83" t="s">
        <v>40</v>
      </c>
    </row>
    <row r="23" spans="1:31" s="65" customFormat="1" x14ac:dyDescent="0.25">
      <c r="A23" s="81">
        <v>1</v>
      </c>
      <c r="B23" s="82" t="s">
        <v>51</v>
      </c>
      <c r="C23" s="7">
        <v>20</v>
      </c>
      <c r="D23" s="7">
        <v>1.8</v>
      </c>
      <c r="E23" s="7">
        <v>2.5</v>
      </c>
      <c r="F23" s="67">
        <f t="shared" si="11"/>
        <v>24.3</v>
      </c>
      <c r="G23" s="7">
        <v>80</v>
      </c>
      <c r="H23" s="7">
        <v>7.2</v>
      </c>
      <c r="I23" s="7">
        <v>10</v>
      </c>
      <c r="J23" s="96">
        <f t="shared" si="2"/>
        <v>97.2</v>
      </c>
      <c r="K23" s="97">
        <v>20</v>
      </c>
      <c r="L23" s="78">
        <f t="shared" si="3"/>
        <v>141.5</v>
      </c>
      <c r="M23" s="73"/>
      <c r="N23" s="109">
        <v>327</v>
      </c>
      <c r="O23" s="101">
        <v>38.26</v>
      </c>
      <c r="P23" s="101">
        <v>10</v>
      </c>
      <c r="Q23" s="108">
        <f t="shared" si="12"/>
        <v>375.26</v>
      </c>
      <c r="R23" s="108">
        <f t="shared" si="1"/>
        <v>516.76</v>
      </c>
      <c r="T23" s="84" t="s">
        <v>38</v>
      </c>
      <c r="U23" s="85">
        <v>1016</v>
      </c>
      <c r="V23" s="107">
        <v>141.5</v>
      </c>
      <c r="W23" s="87" t="s">
        <v>91</v>
      </c>
      <c r="X23" s="85">
        <v>1</v>
      </c>
      <c r="Y23" s="85">
        <v>1</v>
      </c>
      <c r="Z23" s="85">
        <v>1</v>
      </c>
      <c r="AA23" s="87" t="s">
        <v>39</v>
      </c>
      <c r="AB23" s="87" t="s">
        <v>39</v>
      </c>
      <c r="AC23" s="87" t="s">
        <v>39</v>
      </c>
      <c r="AD23" s="87" t="s">
        <v>39</v>
      </c>
      <c r="AE23" s="66" t="s">
        <v>39</v>
      </c>
    </row>
    <row r="24" spans="1:31" s="73" customFormat="1" x14ac:dyDescent="0.25">
      <c r="A24" s="81">
        <v>1</v>
      </c>
      <c r="B24" s="82" t="s">
        <v>107</v>
      </c>
      <c r="C24" s="7">
        <v>20</v>
      </c>
      <c r="D24" s="7">
        <v>1.8</v>
      </c>
      <c r="E24" s="7">
        <v>2.5</v>
      </c>
      <c r="F24" s="67">
        <f t="shared" si="11"/>
        <v>24.3</v>
      </c>
      <c r="G24" s="7">
        <v>80</v>
      </c>
      <c r="H24" s="7">
        <v>7.2</v>
      </c>
      <c r="I24" s="7">
        <v>10</v>
      </c>
      <c r="J24" s="96">
        <f t="shared" si="2"/>
        <v>97.2</v>
      </c>
      <c r="K24" s="97">
        <v>20</v>
      </c>
      <c r="L24" s="78">
        <f t="shared" si="3"/>
        <v>141.5</v>
      </c>
      <c r="N24" s="109">
        <v>327</v>
      </c>
      <c r="O24" s="101">
        <v>38.26</v>
      </c>
      <c r="P24" s="101">
        <v>10</v>
      </c>
      <c r="Q24" s="108">
        <f t="shared" si="12"/>
        <v>375.26</v>
      </c>
      <c r="R24" s="108">
        <f t="shared" si="1"/>
        <v>516.76</v>
      </c>
      <c r="S24" s="65"/>
      <c r="T24" s="84" t="s">
        <v>38</v>
      </c>
      <c r="U24" s="85">
        <v>553</v>
      </c>
      <c r="V24" s="107">
        <v>141.5</v>
      </c>
      <c r="W24" s="87" t="s">
        <v>108</v>
      </c>
      <c r="X24" s="85">
        <v>1</v>
      </c>
      <c r="Y24" s="85">
        <v>1</v>
      </c>
      <c r="Z24" s="85">
        <v>1</v>
      </c>
      <c r="AA24" s="87" t="s">
        <v>70</v>
      </c>
      <c r="AB24" s="87" t="s">
        <v>161</v>
      </c>
      <c r="AC24" s="87" t="s">
        <v>39</v>
      </c>
      <c r="AD24" s="87" t="s">
        <v>39</v>
      </c>
      <c r="AE24" s="83" t="s">
        <v>113</v>
      </c>
    </row>
    <row r="25" spans="1:31" s="73" customFormat="1" x14ac:dyDescent="0.25">
      <c r="A25" s="81">
        <v>1</v>
      </c>
      <c r="B25" s="82" t="s">
        <v>172</v>
      </c>
      <c r="C25" s="7">
        <v>20</v>
      </c>
      <c r="D25" s="7">
        <v>1.8</v>
      </c>
      <c r="E25" s="7">
        <v>2.5</v>
      </c>
      <c r="F25" s="67">
        <f t="shared" ref="F25" si="13">SUM(C25:E25)</f>
        <v>24.3</v>
      </c>
      <c r="G25" s="7">
        <v>80</v>
      </c>
      <c r="H25" s="7">
        <v>7.2</v>
      </c>
      <c r="I25" s="7">
        <v>10</v>
      </c>
      <c r="J25" s="96">
        <f t="shared" ref="J25" si="14">SUM(G25:I25)</f>
        <v>97.2</v>
      </c>
      <c r="K25" s="97">
        <v>20</v>
      </c>
      <c r="L25" s="78">
        <f t="shared" ref="L25" si="15">F25+J25+K25</f>
        <v>141.5</v>
      </c>
      <c r="N25" s="109">
        <v>327</v>
      </c>
      <c r="O25" s="101">
        <v>38.26</v>
      </c>
      <c r="P25" s="101">
        <v>10</v>
      </c>
      <c r="Q25" s="108">
        <f t="shared" ref="Q25" si="16">SUM(N25:P25)</f>
        <v>375.26</v>
      </c>
      <c r="R25" s="108">
        <f t="shared" ref="R25" si="17">L25+Q25</f>
        <v>516.76</v>
      </c>
      <c r="S25" s="65"/>
      <c r="T25" s="84" t="s">
        <v>38</v>
      </c>
      <c r="U25" s="85"/>
      <c r="V25" s="107">
        <v>141.5</v>
      </c>
      <c r="W25" s="87" t="s">
        <v>6</v>
      </c>
      <c r="X25" s="85">
        <v>1</v>
      </c>
      <c r="Y25" s="85">
        <v>1</v>
      </c>
      <c r="Z25" s="85" t="s">
        <v>39</v>
      </c>
      <c r="AA25" s="87" t="s">
        <v>70</v>
      </c>
      <c r="AB25" s="87" t="s">
        <v>39</v>
      </c>
      <c r="AC25" s="87" t="s">
        <v>39</v>
      </c>
      <c r="AD25" s="87" t="s">
        <v>39</v>
      </c>
      <c r="AE25" s="83" t="s">
        <v>40</v>
      </c>
    </row>
    <row r="26" spans="1:31" s="73" customFormat="1" x14ac:dyDescent="0.25">
      <c r="A26" s="81">
        <v>1</v>
      </c>
      <c r="B26" s="82" t="s">
        <v>135</v>
      </c>
      <c r="C26" s="7">
        <v>20</v>
      </c>
      <c r="D26" s="7">
        <v>1.8</v>
      </c>
      <c r="E26" s="7">
        <v>2.5</v>
      </c>
      <c r="F26" s="67">
        <f t="shared" ref="F26:F30" si="18">SUM(C26:E26)</f>
        <v>24.3</v>
      </c>
      <c r="G26" s="7">
        <v>80</v>
      </c>
      <c r="H26" s="7">
        <v>7.2</v>
      </c>
      <c r="I26" s="7">
        <v>10</v>
      </c>
      <c r="J26" s="96">
        <f t="shared" si="2"/>
        <v>97.2</v>
      </c>
      <c r="K26" s="97">
        <v>20</v>
      </c>
      <c r="L26" s="78">
        <f t="shared" si="3"/>
        <v>141.5</v>
      </c>
      <c r="N26" s="109">
        <v>327</v>
      </c>
      <c r="O26" s="101">
        <v>38.26</v>
      </c>
      <c r="P26" s="101">
        <v>10</v>
      </c>
      <c r="Q26" s="108">
        <f t="shared" ref="Q26:Q30" si="19">SUM(N26:P26)</f>
        <v>375.26</v>
      </c>
      <c r="R26" s="108">
        <f t="shared" si="1"/>
        <v>516.76</v>
      </c>
      <c r="T26" s="32" t="s">
        <v>38</v>
      </c>
      <c r="U26" s="85">
        <v>1701</v>
      </c>
      <c r="V26" s="107">
        <v>141.5</v>
      </c>
      <c r="W26" s="87" t="s">
        <v>101</v>
      </c>
      <c r="X26" s="85">
        <v>1</v>
      </c>
      <c r="Y26" s="85">
        <v>1</v>
      </c>
      <c r="Z26" s="85">
        <v>0</v>
      </c>
      <c r="AA26" s="87" t="s">
        <v>70</v>
      </c>
      <c r="AB26" s="87" t="s">
        <v>127</v>
      </c>
      <c r="AC26" s="87" t="s">
        <v>126</v>
      </c>
      <c r="AD26" s="87" t="s">
        <v>39</v>
      </c>
      <c r="AE26" s="83" t="s">
        <v>40</v>
      </c>
    </row>
    <row r="27" spans="1:31" s="65" customFormat="1" x14ac:dyDescent="0.25">
      <c r="A27" s="81">
        <v>1</v>
      </c>
      <c r="B27" s="82" t="s">
        <v>95</v>
      </c>
      <c r="C27" s="7">
        <v>20</v>
      </c>
      <c r="D27" s="7">
        <v>1.8</v>
      </c>
      <c r="E27" s="7">
        <v>2.5</v>
      </c>
      <c r="F27" s="67">
        <f t="shared" si="18"/>
        <v>24.3</v>
      </c>
      <c r="G27" s="7">
        <v>80</v>
      </c>
      <c r="H27" s="7">
        <v>7.2</v>
      </c>
      <c r="I27" s="7">
        <v>10</v>
      </c>
      <c r="J27" s="96">
        <f t="shared" si="2"/>
        <v>97.2</v>
      </c>
      <c r="K27" s="97">
        <v>20</v>
      </c>
      <c r="L27" s="78">
        <f t="shared" si="3"/>
        <v>141.5</v>
      </c>
      <c r="M27" s="73"/>
      <c r="N27" s="109">
        <v>0</v>
      </c>
      <c r="O27" s="101">
        <v>0</v>
      </c>
      <c r="P27" s="101">
        <v>0</v>
      </c>
      <c r="Q27" s="108">
        <f t="shared" si="19"/>
        <v>0</v>
      </c>
      <c r="R27" s="108">
        <f t="shared" si="1"/>
        <v>141.5</v>
      </c>
      <c r="S27" s="73"/>
      <c r="T27" s="32" t="s">
        <v>38</v>
      </c>
      <c r="U27" s="16">
        <v>1003</v>
      </c>
      <c r="V27" s="101">
        <v>141.5</v>
      </c>
      <c r="W27" s="69" t="s">
        <v>97</v>
      </c>
      <c r="X27" s="16">
        <v>0</v>
      </c>
      <c r="Y27" s="16" t="s">
        <v>39</v>
      </c>
      <c r="Z27" s="16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26" t="s">
        <v>42</v>
      </c>
    </row>
    <row r="28" spans="1:31" x14ac:dyDescent="0.25">
      <c r="A28" s="29">
        <v>1</v>
      </c>
      <c r="B28" s="74" t="s">
        <v>96</v>
      </c>
      <c r="C28" s="7">
        <v>20</v>
      </c>
      <c r="D28" s="7">
        <v>1.8</v>
      </c>
      <c r="E28" s="7">
        <v>2.5</v>
      </c>
      <c r="F28" s="67">
        <f t="shared" si="18"/>
        <v>24.3</v>
      </c>
      <c r="G28" s="7">
        <v>80</v>
      </c>
      <c r="H28" s="7">
        <v>7.2</v>
      </c>
      <c r="I28" s="7">
        <v>83</v>
      </c>
      <c r="J28" s="96">
        <f t="shared" si="2"/>
        <v>170.2</v>
      </c>
      <c r="K28" s="97">
        <v>20</v>
      </c>
      <c r="L28" s="78">
        <f t="shared" si="3"/>
        <v>214.5</v>
      </c>
      <c r="M28" s="73"/>
      <c r="N28" s="109">
        <v>0</v>
      </c>
      <c r="O28" s="101">
        <v>0</v>
      </c>
      <c r="P28" s="101">
        <v>0</v>
      </c>
      <c r="Q28" s="108">
        <f t="shared" si="19"/>
        <v>0</v>
      </c>
      <c r="R28" s="108">
        <f t="shared" si="1"/>
        <v>214.5</v>
      </c>
      <c r="S28" s="73"/>
      <c r="T28" s="32" t="s">
        <v>38</v>
      </c>
      <c r="U28" s="16">
        <v>1776</v>
      </c>
      <c r="V28" s="101">
        <v>141.5</v>
      </c>
      <c r="W28" s="69" t="s">
        <v>98</v>
      </c>
      <c r="X28" s="16">
        <v>0</v>
      </c>
      <c r="Y28" s="16" t="s">
        <v>39</v>
      </c>
      <c r="Z28" s="16" t="s">
        <v>39</v>
      </c>
      <c r="AA28" s="69" t="s">
        <v>39</v>
      </c>
      <c r="AB28" s="69" t="s">
        <v>39</v>
      </c>
      <c r="AC28" s="69" t="s">
        <v>39</v>
      </c>
      <c r="AD28" s="69" t="s">
        <v>39</v>
      </c>
      <c r="AE28" s="26" t="s">
        <v>42</v>
      </c>
    </row>
    <row r="29" spans="1:31" s="76" customFormat="1" x14ac:dyDescent="0.25">
      <c r="A29" s="29">
        <v>2</v>
      </c>
      <c r="B29" s="76" t="s">
        <v>137</v>
      </c>
      <c r="C29" s="20">
        <v>40</v>
      </c>
      <c r="D29" s="7">
        <v>3.6</v>
      </c>
      <c r="E29" s="7">
        <v>5</v>
      </c>
      <c r="F29" s="67">
        <f t="shared" si="18"/>
        <v>48.6</v>
      </c>
      <c r="G29" s="7">
        <v>160</v>
      </c>
      <c r="H29" s="7">
        <v>14.4</v>
      </c>
      <c r="I29" s="7">
        <v>20</v>
      </c>
      <c r="J29" s="96">
        <f t="shared" si="2"/>
        <v>194.4</v>
      </c>
      <c r="K29" s="97">
        <v>40</v>
      </c>
      <c r="L29" s="78">
        <f t="shared" si="3"/>
        <v>283</v>
      </c>
      <c r="M29" s="73"/>
      <c r="N29" s="109">
        <v>327</v>
      </c>
      <c r="O29" s="101">
        <v>38.26</v>
      </c>
      <c r="P29" s="101">
        <v>20</v>
      </c>
      <c r="Q29" s="108">
        <f t="shared" si="19"/>
        <v>385.26</v>
      </c>
      <c r="R29" s="108">
        <f t="shared" si="1"/>
        <v>668.26</v>
      </c>
      <c r="S29" s="73"/>
      <c r="T29" s="32" t="s">
        <v>38</v>
      </c>
      <c r="U29" s="16">
        <v>3119</v>
      </c>
      <c r="V29" s="101">
        <v>283</v>
      </c>
      <c r="W29" s="69" t="s">
        <v>103</v>
      </c>
      <c r="X29" s="16">
        <v>1</v>
      </c>
      <c r="Y29" s="16">
        <v>2</v>
      </c>
      <c r="Z29" s="16">
        <v>0</v>
      </c>
      <c r="AA29" s="69" t="s">
        <v>70</v>
      </c>
      <c r="AB29" s="69" t="s">
        <v>132</v>
      </c>
      <c r="AC29" s="69" t="s">
        <v>115</v>
      </c>
      <c r="AD29" s="69" t="s">
        <v>104</v>
      </c>
      <c r="AE29" s="26" t="s">
        <v>160</v>
      </c>
    </row>
    <row r="30" spans="1:31" s="76" customFormat="1" x14ac:dyDescent="0.25">
      <c r="A30" s="91">
        <v>1</v>
      </c>
      <c r="B30" s="76" t="s">
        <v>54</v>
      </c>
      <c r="C30" s="20">
        <v>20</v>
      </c>
      <c r="D30" s="7">
        <v>1.8</v>
      </c>
      <c r="E30" s="7">
        <v>2.5</v>
      </c>
      <c r="F30" s="67">
        <f t="shared" si="18"/>
        <v>24.3</v>
      </c>
      <c r="G30" s="7">
        <v>80</v>
      </c>
      <c r="H30" s="7">
        <v>7.2</v>
      </c>
      <c r="I30" s="7">
        <v>10</v>
      </c>
      <c r="J30" s="96">
        <f t="shared" si="2"/>
        <v>97.2</v>
      </c>
      <c r="K30" s="97">
        <v>20</v>
      </c>
      <c r="L30" s="78">
        <f t="shared" si="3"/>
        <v>141.5</v>
      </c>
      <c r="M30" s="73"/>
      <c r="N30" s="109">
        <v>327</v>
      </c>
      <c r="O30" s="101">
        <v>38.26</v>
      </c>
      <c r="P30" s="101">
        <v>10</v>
      </c>
      <c r="Q30" s="108">
        <f t="shared" si="19"/>
        <v>375.26</v>
      </c>
      <c r="R30" s="108">
        <f t="shared" si="1"/>
        <v>516.76</v>
      </c>
      <c r="S30" s="73"/>
      <c r="T30" s="32" t="s">
        <v>38</v>
      </c>
      <c r="U30" s="16">
        <v>3939</v>
      </c>
      <c r="V30" s="101">
        <v>141.5</v>
      </c>
      <c r="W30" s="69" t="s">
        <v>98</v>
      </c>
      <c r="X30" s="16">
        <v>1</v>
      </c>
      <c r="Y30" s="16">
        <v>1</v>
      </c>
      <c r="Z30" s="16">
        <v>1</v>
      </c>
      <c r="AA30" s="69" t="s">
        <v>70</v>
      </c>
      <c r="AB30" s="69" t="s">
        <v>125</v>
      </c>
      <c r="AC30" s="69" t="s">
        <v>126</v>
      </c>
      <c r="AD30" s="69" t="s">
        <v>39</v>
      </c>
      <c r="AE30" s="26" t="s">
        <v>40</v>
      </c>
    </row>
    <row r="31" spans="1:31" s="73" customFormat="1" x14ac:dyDescent="0.25">
      <c r="A31" s="81">
        <v>1</v>
      </c>
      <c r="B31" s="82" t="s">
        <v>151</v>
      </c>
      <c r="C31" s="121">
        <v>20</v>
      </c>
      <c r="D31" s="89">
        <v>1.8</v>
      </c>
      <c r="E31" s="89">
        <v>2.5</v>
      </c>
      <c r="F31" s="90">
        <f t="shared" ref="F31" si="20">SUM(C31:E31)</f>
        <v>24.3</v>
      </c>
      <c r="G31" s="89">
        <v>80</v>
      </c>
      <c r="H31" s="89">
        <v>7.2</v>
      </c>
      <c r="I31" s="89">
        <v>10</v>
      </c>
      <c r="J31" s="96">
        <f t="shared" si="2"/>
        <v>97.2</v>
      </c>
      <c r="K31" s="98">
        <v>20</v>
      </c>
      <c r="L31" s="78">
        <f t="shared" si="3"/>
        <v>141.5</v>
      </c>
      <c r="N31" s="106">
        <v>327</v>
      </c>
      <c r="O31" s="107">
        <v>38.26</v>
      </c>
      <c r="P31" s="107">
        <v>10</v>
      </c>
      <c r="Q31" s="108">
        <f t="shared" ref="Q31" si="21">SUM(N31:P31)</f>
        <v>375.26</v>
      </c>
      <c r="R31" s="108">
        <f t="shared" si="1"/>
        <v>516.76</v>
      </c>
      <c r="T31" s="84" t="s">
        <v>38</v>
      </c>
      <c r="U31" s="85">
        <v>1911</v>
      </c>
      <c r="V31" s="107">
        <v>141.5</v>
      </c>
      <c r="W31" s="87" t="s">
        <v>179</v>
      </c>
      <c r="X31" s="85">
        <v>1</v>
      </c>
      <c r="Y31" s="85">
        <v>1</v>
      </c>
      <c r="Z31" s="85">
        <v>0</v>
      </c>
      <c r="AA31" s="87" t="s">
        <v>70</v>
      </c>
      <c r="AB31" s="87" t="s">
        <v>177</v>
      </c>
      <c r="AC31" s="87" t="s">
        <v>126</v>
      </c>
      <c r="AD31" s="87" t="s">
        <v>38</v>
      </c>
      <c r="AE31" s="83" t="s">
        <v>178</v>
      </c>
    </row>
    <row r="32" spans="1:31" x14ac:dyDescent="0.25">
      <c r="A32" s="91">
        <v>1</v>
      </c>
      <c r="B32" s="82" t="s">
        <v>131</v>
      </c>
      <c r="C32" s="20">
        <v>20</v>
      </c>
      <c r="D32" s="7">
        <v>1.8</v>
      </c>
      <c r="E32" s="7">
        <v>2.5</v>
      </c>
      <c r="F32" s="67">
        <f>SUM(C32:E32)</f>
        <v>24.3</v>
      </c>
      <c r="G32" s="7">
        <v>80</v>
      </c>
      <c r="H32" s="7">
        <v>7.2</v>
      </c>
      <c r="I32" s="7">
        <v>10</v>
      </c>
      <c r="J32" s="96">
        <f t="shared" si="2"/>
        <v>97.2</v>
      </c>
      <c r="K32" s="97">
        <v>20</v>
      </c>
      <c r="L32" s="78">
        <f t="shared" si="3"/>
        <v>141.5</v>
      </c>
      <c r="M32" s="73"/>
      <c r="N32" s="109">
        <v>327</v>
      </c>
      <c r="O32" s="101">
        <v>38.26</v>
      </c>
      <c r="P32" s="101">
        <v>10</v>
      </c>
      <c r="Q32" s="108">
        <f>SUM(N32:P32)</f>
        <v>375.26</v>
      </c>
      <c r="R32" s="108">
        <f t="shared" si="1"/>
        <v>516.76</v>
      </c>
      <c r="S32" s="73"/>
      <c r="T32" s="32" t="s">
        <v>38</v>
      </c>
      <c r="U32" s="85"/>
      <c r="V32" s="107">
        <v>141.5</v>
      </c>
      <c r="W32" s="87" t="s">
        <v>111</v>
      </c>
      <c r="X32" s="85">
        <v>0</v>
      </c>
      <c r="Y32" s="85" t="s">
        <v>39</v>
      </c>
      <c r="Z32" s="85" t="s">
        <v>39</v>
      </c>
      <c r="AA32" s="69" t="s">
        <v>39</v>
      </c>
      <c r="AB32" s="69" t="s">
        <v>39</v>
      </c>
      <c r="AC32" s="69" t="s">
        <v>39</v>
      </c>
      <c r="AD32" s="69" t="s">
        <v>39</v>
      </c>
      <c r="AE32" s="83" t="s">
        <v>39</v>
      </c>
    </row>
    <row r="33" spans="1:31" x14ac:dyDescent="0.25">
      <c r="A33" s="29">
        <v>3</v>
      </c>
      <c r="B33" s="74" t="s">
        <v>119</v>
      </c>
      <c r="C33" s="7">
        <v>60</v>
      </c>
      <c r="D33" s="7">
        <f>1.8*3</f>
        <v>5.4</v>
      </c>
      <c r="E33" s="7">
        <v>7.5</v>
      </c>
      <c r="F33" s="67">
        <f t="shared" ref="F33:F46" si="22">SUM(C33:E33)</f>
        <v>72.900000000000006</v>
      </c>
      <c r="G33" s="7">
        <f>80*3</f>
        <v>240</v>
      </c>
      <c r="H33" s="123">
        <v>21.6</v>
      </c>
      <c r="I33" s="7">
        <f>10*3</f>
        <v>30</v>
      </c>
      <c r="J33" s="96">
        <f t="shared" si="2"/>
        <v>291.60000000000002</v>
      </c>
      <c r="K33" s="97">
        <v>60</v>
      </c>
      <c r="L33" s="78">
        <f t="shared" si="3"/>
        <v>424.5</v>
      </c>
      <c r="M33" s="73"/>
      <c r="N33" s="109">
        <f>327*3</f>
        <v>981</v>
      </c>
      <c r="O33" s="101">
        <f>38.26*3</f>
        <v>114.78</v>
      </c>
      <c r="P33" s="101">
        <v>30</v>
      </c>
      <c r="Q33" s="108">
        <f t="shared" ref="Q33:Q46" si="23">SUM(N33:P33)</f>
        <v>1125.78</v>
      </c>
      <c r="R33" s="108">
        <f t="shared" si="1"/>
        <v>1550.28</v>
      </c>
      <c r="S33" s="73"/>
      <c r="T33" s="32" t="s">
        <v>38</v>
      </c>
      <c r="U33" s="75">
        <v>4070</v>
      </c>
      <c r="V33" s="101">
        <f>L33</f>
        <v>424.5</v>
      </c>
      <c r="W33" s="69" t="s">
        <v>66</v>
      </c>
      <c r="X33" s="16">
        <v>3</v>
      </c>
      <c r="Y33" s="16">
        <v>3</v>
      </c>
      <c r="Z33" s="16">
        <v>3</v>
      </c>
      <c r="AA33" s="69" t="s">
        <v>120</v>
      </c>
      <c r="AB33" s="69" t="s">
        <v>124</v>
      </c>
      <c r="AC33" s="69" t="s">
        <v>115</v>
      </c>
      <c r="AD33" s="69" t="s">
        <v>38</v>
      </c>
      <c r="AE33" s="26" t="s">
        <v>43</v>
      </c>
    </row>
    <row r="34" spans="1:31" s="76" customFormat="1" x14ac:dyDescent="0.25">
      <c r="A34" s="29">
        <v>1</v>
      </c>
      <c r="B34" s="74" t="s">
        <v>180</v>
      </c>
      <c r="C34" s="7">
        <v>40</v>
      </c>
      <c r="D34" s="7">
        <v>3.6</v>
      </c>
      <c r="E34" s="7">
        <v>5</v>
      </c>
      <c r="F34" s="67">
        <f t="shared" si="22"/>
        <v>48.6</v>
      </c>
      <c r="G34" s="7">
        <v>160</v>
      </c>
      <c r="H34" s="7">
        <v>14.4</v>
      </c>
      <c r="I34" s="7">
        <v>20</v>
      </c>
      <c r="J34" s="96">
        <f t="shared" si="2"/>
        <v>194.4</v>
      </c>
      <c r="K34" s="97">
        <v>40</v>
      </c>
      <c r="L34" s="78">
        <f t="shared" si="3"/>
        <v>283</v>
      </c>
      <c r="M34" s="73"/>
      <c r="N34" s="109">
        <v>327</v>
      </c>
      <c r="O34" s="101">
        <v>38.26</v>
      </c>
      <c r="P34" s="101">
        <v>20</v>
      </c>
      <c r="Q34" s="108">
        <f t="shared" si="23"/>
        <v>385.26</v>
      </c>
      <c r="R34" s="108">
        <f t="shared" si="1"/>
        <v>668.26</v>
      </c>
      <c r="S34" s="73"/>
      <c r="T34" s="32" t="s">
        <v>38</v>
      </c>
      <c r="U34" s="16">
        <v>4948</v>
      </c>
      <c r="V34" s="101">
        <v>283</v>
      </c>
      <c r="W34" s="69" t="s">
        <v>98</v>
      </c>
      <c r="X34" s="16">
        <v>1</v>
      </c>
      <c r="Y34" s="16" t="s">
        <v>39</v>
      </c>
      <c r="Z34" s="16" t="s">
        <v>39</v>
      </c>
      <c r="AA34" s="69" t="s">
        <v>70</v>
      </c>
      <c r="AB34" s="69" t="s">
        <v>110</v>
      </c>
      <c r="AC34" s="69" t="s">
        <v>109</v>
      </c>
      <c r="AD34" s="69" t="s">
        <v>39</v>
      </c>
      <c r="AE34" s="26" t="s">
        <v>40</v>
      </c>
    </row>
    <row r="35" spans="1:31" x14ac:dyDescent="0.25">
      <c r="A35" s="29">
        <v>2</v>
      </c>
      <c r="B35" s="74" t="s">
        <v>88</v>
      </c>
      <c r="C35" s="7">
        <v>40</v>
      </c>
      <c r="D35" s="7">
        <v>3.6</v>
      </c>
      <c r="E35" s="7">
        <v>5</v>
      </c>
      <c r="F35" s="67">
        <f t="shared" si="22"/>
        <v>48.6</v>
      </c>
      <c r="G35" s="7">
        <v>160</v>
      </c>
      <c r="H35" s="7">
        <v>14.4</v>
      </c>
      <c r="I35" s="7">
        <v>20</v>
      </c>
      <c r="J35" s="96">
        <f t="shared" si="2"/>
        <v>194.4</v>
      </c>
      <c r="K35" s="97">
        <v>40</v>
      </c>
      <c r="L35" s="78">
        <f t="shared" si="3"/>
        <v>283</v>
      </c>
      <c r="M35" s="73"/>
      <c r="N35" s="109">
        <v>327</v>
      </c>
      <c r="O35" s="101">
        <v>38.26</v>
      </c>
      <c r="P35" s="101">
        <v>20</v>
      </c>
      <c r="Q35" s="108">
        <f t="shared" si="23"/>
        <v>385.26</v>
      </c>
      <c r="R35" s="108">
        <f t="shared" si="1"/>
        <v>668.26</v>
      </c>
      <c r="S35" s="73"/>
      <c r="T35" s="32" t="s">
        <v>38</v>
      </c>
      <c r="U35" s="16" t="s">
        <v>148</v>
      </c>
      <c r="V35" s="101">
        <v>556</v>
      </c>
      <c r="W35" s="69" t="s">
        <v>86</v>
      </c>
      <c r="X35" s="16">
        <v>1</v>
      </c>
      <c r="Y35" s="16">
        <v>2</v>
      </c>
      <c r="Z35" s="16">
        <v>2</v>
      </c>
      <c r="AA35" s="69" t="s">
        <v>77</v>
      </c>
      <c r="AB35" s="69" t="s">
        <v>149</v>
      </c>
      <c r="AC35" s="69" t="s">
        <v>71</v>
      </c>
      <c r="AD35" s="69" t="s">
        <v>38</v>
      </c>
      <c r="AE35" s="26" t="s">
        <v>39</v>
      </c>
    </row>
    <row r="36" spans="1:31" s="76" customFormat="1" x14ac:dyDescent="0.25">
      <c r="A36" s="29">
        <v>2</v>
      </c>
      <c r="B36" s="74" t="s">
        <v>163</v>
      </c>
      <c r="C36" s="7">
        <v>40</v>
      </c>
      <c r="D36" s="7">
        <v>3.6</v>
      </c>
      <c r="E36" s="7">
        <v>5</v>
      </c>
      <c r="F36" s="67">
        <f t="shared" si="22"/>
        <v>48.6</v>
      </c>
      <c r="G36" s="7">
        <v>160</v>
      </c>
      <c r="H36" s="7">
        <v>14.4</v>
      </c>
      <c r="I36" s="7">
        <v>20</v>
      </c>
      <c r="J36" s="96">
        <f t="shared" si="2"/>
        <v>194.4</v>
      </c>
      <c r="K36" s="97">
        <v>40</v>
      </c>
      <c r="L36" s="78">
        <f t="shared" si="3"/>
        <v>283</v>
      </c>
      <c r="M36" s="73"/>
      <c r="N36" s="109">
        <v>0</v>
      </c>
      <c r="O36" s="101">
        <v>0</v>
      </c>
      <c r="P36" s="101">
        <v>0</v>
      </c>
      <c r="Q36" s="108">
        <f t="shared" ref="Q36" si="24">SUM(N36:P36)</f>
        <v>0</v>
      </c>
      <c r="R36" s="108">
        <f t="shared" ref="R36" si="25">L36+Q36</f>
        <v>283</v>
      </c>
      <c r="S36" s="73"/>
      <c r="T36" s="32" t="s">
        <v>38</v>
      </c>
      <c r="U36" s="16" t="s">
        <v>148</v>
      </c>
      <c r="V36" s="101">
        <v>283</v>
      </c>
      <c r="W36" s="69" t="s">
        <v>145</v>
      </c>
      <c r="X36" s="16">
        <v>0</v>
      </c>
      <c r="Y36" s="16">
        <v>2</v>
      </c>
      <c r="Z36" s="16">
        <v>2</v>
      </c>
      <c r="AA36" s="69" t="s">
        <v>146</v>
      </c>
      <c r="AB36" s="69" t="s">
        <v>39</v>
      </c>
      <c r="AC36" s="69" t="s">
        <v>71</v>
      </c>
      <c r="AD36" s="69" t="s">
        <v>104</v>
      </c>
      <c r="AE36" s="26" t="s">
        <v>39</v>
      </c>
    </row>
    <row r="37" spans="1:31" s="76" customFormat="1" x14ac:dyDescent="0.25">
      <c r="A37" s="29">
        <v>1</v>
      </c>
      <c r="B37" s="74" t="s">
        <v>128</v>
      </c>
      <c r="C37" s="7">
        <v>20</v>
      </c>
      <c r="D37" s="7">
        <v>1.8</v>
      </c>
      <c r="E37" s="7">
        <v>2.5</v>
      </c>
      <c r="F37" s="67">
        <f t="shared" si="22"/>
        <v>24.3</v>
      </c>
      <c r="G37" s="7">
        <v>80</v>
      </c>
      <c r="H37" s="7">
        <v>7.2</v>
      </c>
      <c r="I37" s="7">
        <v>10</v>
      </c>
      <c r="J37" s="96">
        <f t="shared" si="2"/>
        <v>97.2</v>
      </c>
      <c r="K37" s="97">
        <v>20</v>
      </c>
      <c r="L37" s="78">
        <f t="shared" si="3"/>
        <v>141.5</v>
      </c>
      <c r="M37" s="73"/>
      <c r="N37" s="109">
        <v>327</v>
      </c>
      <c r="O37" s="101">
        <v>38.26</v>
      </c>
      <c r="P37" s="101">
        <v>10</v>
      </c>
      <c r="Q37" s="108">
        <f t="shared" si="23"/>
        <v>375.26</v>
      </c>
      <c r="R37" s="108">
        <f t="shared" si="1"/>
        <v>516.76</v>
      </c>
      <c r="S37" s="73"/>
      <c r="T37" s="32" t="s">
        <v>38</v>
      </c>
      <c r="U37" s="16">
        <v>1029</v>
      </c>
      <c r="V37" s="101">
        <v>141.5</v>
      </c>
      <c r="W37" s="69" t="s">
        <v>144</v>
      </c>
      <c r="X37" s="16">
        <v>1</v>
      </c>
      <c r="Y37" s="16">
        <v>1</v>
      </c>
      <c r="Z37" s="16">
        <v>0</v>
      </c>
      <c r="AA37" s="69" t="s">
        <v>70</v>
      </c>
      <c r="AB37" s="69" t="s">
        <v>129</v>
      </c>
      <c r="AC37" s="69" t="s">
        <v>130</v>
      </c>
      <c r="AD37" s="69" t="s">
        <v>38</v>
      </c>
      <c r="AE37" s="26" t="s">
        <v>164</v>
      </c>
    </row>
    <row r="38" spans="1:31" s="76" customFormat="1" x14ac:dyDescent="0.25">
      <c r="A38" s="81">
        <v>1</v>
      </c>
      <c r="B38" s="74" t="s">
        <v>105</v>
      </c>
      <c r="C38" s="7">
        <v>20</v>
      </c>
      <c r="D38" s="7">
        <v>1.8</v>
      </c>
      <c r="E38" s="7">
        <v>2.5</v>
      </c>
      <c r="F38" s="67">
        <f t="shared" si="22"/>
        <v>24.3</v>
      </c>
      <c r="G38" s="7">
        <v>80</v>
      </c>
      <c r="H38" s="7">
        <v>7.2</v>
      </c>
      <c r="I38" s="7">
        <v>10</v>
      </c>
      <c r="J38" s="96">
        <f t="shared" si="2"/>
        <v>97.2</v>
      </c>
      <c r="K38" s="97">
        <v>20</v>
      </c>
      <c r="L38" s="78">
        <f t="shared" si="3"/>
        <v>141.5</v>
      </c>
      <c r="M38" s="73"/>
      <c r="N38" s="109">
        <v>327</v>
      </c>
      <c r="O38" s="101">
        <v>38.26</v>
      </c>
      <c r="P38" s="101">
        <v>10</v>
      </c>
      <c r="Q38" s="108">
        <f t="shared" si="23"/>
        <v>375.26</v>
      </c>
      <c r="R38" s="108">
        <f t="shared" si="1"/>
        <v>516.76</v>
      </c>
      <c r="S38" s="73"/>
      <c r="T38" s="32" t="s">
        <v>38</v>
      </c>
      <c r="U38" s="16">
        <v>3815</v>
      </c>
      <c r="V38" s="101">
        <v>141.5</v>
      </c>
      <c r="W38" s="69" t="s">
        <v>90</v>
      </c>
      <c r="X38" s="16">
        <v>1</v>
      </c>
      <c r="Y38" s="16">
        <v>1</v>
      </c>
      <c r="Z38" s="16">
        <v>1</v>
      </c>
      <c r="AA38" s="69" t="s">
        <v>70</v>
      </c>
      <c r="AB38" s="69" t="s">
        <v>123</v>
      </c>
      <c r="AC38" s="69" t="s">
        <v>115</v>
      </c>
      <c r="AD38" s="69" t="s">
        <v>38</v>
      </c>
      <c r="AE38" s="26" t="s">
        <v>40</v>
      </c>
    </row>
    <row r="39" spans="1:31" s="76" customFormat="1" x14ac:dyDescent="0.25">
      <c r="A39" s="81">
        <v>2</v>
      </c>
      <c r="B39" s="82" t="s">
        <v>136</v>
      </c>
      <c r="C39" s="7">
        <v>40</v>
      </c>
      <c r="D39" s="7">
        <v>3.6</v>
      </c>
      <c r="E39" s="7">
        <v>5</v>
      </c>
      <c r="F39" s="67">
        <f t="shared" si="22"/>
        <v>48.6</v>
      </c>
      <c r="G39" s="7">
        <v>160</v>
      </c>
      <c r="H39" s="7">
        <v>14.4</v>
      </c>
      <c r="I39" s="7">
        <v>20</v>
      </c>
      <c r="J39" s="96">
        <f t="shared" si="2"/>
        <v>194.4</v>
      </c>
      <c r="K39" s="97">
        <v>40</v>
      </c>
      <c r="L39" s="78">
        <f t="shared" si="3"/>
        <v>283</v>
      </c>
      <c r="M39" s="73"/>
      <c r="N39" s="109">
        <v>327</v>
      </c>
      <c r="O39" s="101">
        <v>38.26</v>
      </c>
      <c r="P39" s="101">
        <v>10</v>
      </c>
      <c r="Q39" s="108">
        <f t="shared" si="23"/>
        <v>375.26</v>
      </c>
      <c r="R39" s="108">
        <f t="shared" si="1"/>
        <v>658.26</v>
      </c>
      <c r="S39" s="73"/>
      <c r="T39" s="84" t="s">
        <v>38</v>
      </c>
      <c r="U39" s="85">
        <v>599</v>
      </c>
      <c r="V39" s="107">
        <v>283</v>
      </c>
      <c r="W39" s="87" t="s">
        <v>147</v>
      </c>
      <c r="X39" s="85">
        <v>1</v>
      </c>
      <c r="Y39" s="85">
        <v>2</v>
      </c>
      <c r="Z39" s="85">
        <v>2</v>
      </c>
      <c r="AA39" s="87" t="s">
        <v>70</v>
      </c>
      <c r="AB39" s="87" t="s">
        <v>142</v>
      </c>
      <c r="AC39" s="87" t="s">
        <v>71</v>
      </c>
      <c r="AD39" s="87"/>
      <c r="AE39" s="83" t="s">
        <v>39</v>
      </c>
    </row>
    <row r="40" spans="1:31" s="73" customFormat="1" x14ac:dyDescent="0.25">
      <c r="A40" s="81">
        <v>1</v>
      </c>
      <c r="B40" s="82" t="s">
        <v>92</v>
      </c>
      <c r="C40" s="89">
        <v>20</v>
      </c>
      <c r="D40" s="89">
        <v>1.8</v>
      </c>
      <c r="E40" s="89">
        <v>2.5</v>
      </c>
      <c r="F40" s="67">
        <f t="shared" si="22"/>
        <v>24.3</v>
      </c>
      <c r="G40" s="89">
        <v>80</v>
      </c>
      <c r="H40" s="89">
        <v>7.2</v>
      </c>
      <c r="I40" s="89">
        <v>10</v>
      </c>
      <c r="J40" s="96">
        <f t="shared" si="2"/>
        <v>97.2</v>
      </c>
      <c r="K40" s="97">
        <v>20</v>
      </c>
      <c r="L40" s="78">
        <f t="shared" si="3"/>
        <v>141.5</v>
      </c>
      <c r="N40" s="106">
        <v>327</v>
      </c>
      <c r="O40" s="107">
        <v>38.26</v>
      </c>
      <c r="P40" s="107">
        <v>10</v>
      </c>
      <c r="Q40" s="108">
        <f t="shared" si="23"/>
        <v>375.26</v>
      </c>
      <c r="R40" s="108">
        <f t="shared" si="1"/>
        <v>516.76</v>
      </c>
      <c r="T40" s="84" t="s">
        <v>38</v>
      </c>
      <c r="U40" s="85">
        <v>1322</v>
      </c>
      <c r="V40" s="107">
        <v>141.5</v>
      </c>
      <c r="W40" s="87" t="s">
        <v>99</v>
      </c>
      <c r="X40" s="85">
        <v>1</v>
      </c>
      <c r="Y40" s="85" t="s">
        <v>39</v>
      </c>
      <c r="Z40" s="85" t="s">
        <v>39</v>
      </c>
      <c r="AA40" s="69" t="s">
        <v>39</v>
      </c>
      <c r="AB40" s="69" t="s">
        <v>39</v>
      </c>
      <c r="AC40" s="69" t="s">
        <v>39</v>
      </c>
      <c r="AD40" s="69" t="s">
        <v>39</v>
      </c>
      <c r="AE40" s="83" t="s">
        <v>39</v>
      </c>
    </row>
    <row r="41" spans="1:31" s="76" customFormat="1" x14ac:dyDescent="0.25">
      <c r="A41" s="81">
        <v>2</v>
      </c>
      <c r="B41" s="82" t="s">
        <v>94</v>
      </c>
      <c r="C41" s="7">
        <v>40</v>
      </c>
      <c r="D41" s="7">
        <v>3.6</v>
      </c>
      <c r="E41" s="7">
        <v>5</v>
      </c>
      <c r="F41" s="67">
        <f t="shared" si="22"/>
        <v>48.6</v>
      </c>
      <c r="G41" s="7">
        <v>160</v>
      </c>
      <c r="H41" s="7">
        <v>14.4</v>
      </c>
      <c r="I41" s="7">
        <v>20</v>
      </c>
      <c r="J41" s="96">
        <f t="shared" si="2"/>
        <v>194.4</v>
      </c>
      <c r="K41" s="97">
        <v>40</v>
      </c>
      <c r="L41" s="78">
        <f t="shared" si="3"/>
        <v>283</v>
      </c>
      <c r="M41" s="73"/>
      <c r="N41" s="109">
        <v>327</v>
      </c>
      <c r="O41" s="101">
        <v>38.26</v>
      </c>
      <c r="P41" s="101">
        <v>20</v>
      </c>
      <c r="Q41" s="108">
        <f t="shared" si="23"/>
        <v>385.26</v>
      </c>
      <c r="R41" s="108">
        <f t="shared" si="1"/>
        <v>668.26</v>
      </c>
      <c r="S41" s="73"/>
      <c r="T41" s="32" t="s">
        <v>38</v>
      </c>
      <c r="U41" s="16">
        <v>9071</v>
      </c>
      <c r="V41" s="101">
        <v>283</v>
      </c>
      <c r="W41" s="69" t="s">
        <v>103</v>
      </c>
      <c r="X41" s="16">
        <v>1</v>
      </c>
      <c r="Y41" s="16">
        <v>2</v>
      </c>
      <c r="Z41" s="16" t="s">
        <v>39</v>
      </c>
      <c r="AA41" s="69" t="s">
        <v>39</v>
      </c>
      <c r="AB41" s="69" t="s">
        <v>39</v>
      </c>
      <c r="AC41" s="69" t="s">
        <v>71</v>
      </c>
      <c r="AD41" s="69"/>
      <c r="AE41" s="26" t="s">
        <v>39</v>
      </c>
    </row>
    <row r="42" spans="1:31" s="76" customFormat="1" x14ac:dyDescent="0.25">
      <c r="A42" s="29">
        <v>2</v>
      </c>
      <c r="B42" s="74" t="s">
        <v>44</v>
      </c>
      <c r="C42" s="7">
        <v>40</v>
      </c>
      <c r="D42" s="7">
        <v>3.6</v>
      </c>
      <c r="E42" s="7">
        <v>5</v>
      </c>
      <c r="F42" s="67">
        <f t="shared" si="22"/>
        <v>48.6</v>
      </c>
      <c r="G42" s="7">
        <v>160</v>
      </c>
      <c r="H42" s="7">
        <v>14.4</v>
      </c>
      <c r="I42" s="7">
        <v>20</v>
      </c>
      <c r="J42" s="96">
        <f t="shared" si="2"/>
        <v>194.4</v>
      </c>
      <c r="K42" s="97">
        <v>40</v>
      </c>
      <c r="L42" s="78">
        <f t="shared" si="3"/>
        <v>283</v>
      </c>
      <c r="M42" s="73"/>
      <c r="N42" s="109">
        <v>327</v>
      </c>
      <c r="O42" s="101">
        <v>38.26</v>
      </c>
      <c r="P42" s="101">
        <v>20</v>
      </c>
      <c r="Q42" s="108">
        <f t="shared" si="23"/>
        <v>385.26</v>
      </c>
      <c r="R42" s="108">
        <f t="shared" si="1"/>
        <v>668.26</v>
      </c>
      <c r="S42" s="73"/>
      <c r="T42" s="32" t="s">
        <v>38</v>
      </c>
      <c r="U42" s="16" t="s">
        <v>148</v>
      </c>
      <c r="V42" s="101">
        <v>283</v>
      </c>
      <c r="W42" s="69" t="s">
        <v>66</v>
      </c>
      <c r="X42" s="16">
        <v>2</v>
      </c>
      <c r="Y42" s="16">
        <v>2</v>
      </c>
      <c r="Z42" s="16">
        <v>2</v>
      </c>
      <c r="AA42" s="69" t="s">
        <v>77</v>
      </c>
      <c r="AB42" s="69" t="s">
        <v>78</v>
      </c>
      <c r="AC42" s="69" t="s">
        <v>71</v>
      </c>
      <c r="AD42" s="69"/>
      <c r="AE42" s="26" t="s">
        <v>80</v>
      </c>
    </row>
    <row r="43" spans="1:31" s="76" customFormat="1" x14ac:dyDescent="0.25">
      <c r="A43" s="29">
        <v>2</v>
      </c>
      <c r="B43" s="74" t="s">
        <v>133</v>
      </c>
      <c r="C43" s="7">
        <v>40</v>
      </c>
      <c r="D43" s="7">
        <v>3.6</v>
      </c>
      <c r="E43" s="7">
        <v>5</v>
      </c>
      <c r="F43" s="67">
        <f t="shared" si="22"/>
        <v>48.6</v>
      </c>
      <c r="G43" s="7">
        <v>160</v>
      </c>
      <c r="H43" s="7">
        <v>14.4</v>
      </c>
      <c r="I43" s="7">
        <v>20</v>
      </c>
      <c r="J43" s="96">
        <f t="shared" si="2"/>
        <v>194.4</v>
      </c>
      <c r="K43" s="97">
        <v>40</v>
      </c>
      <c r="L43" s="78">
        <f t="shared" si="3"/>
        <v>283</v>
      </c>
      <c r="M43" s="73"/>
      <c r="N43" s="109">
        <v>327</v>
      </c>
      <c r="O43" s="101">
        <v>38.26</v>
      </c>
      <c r="P43" s="101">
        <v>20</v>
      </c>
      <c r="Q43" s="108">
        <f t="shared" si="23"/>
        <v>385.26</v>
      </c>
      <c r="R43" s="108">
        <f t="shared" si="1"/>
        <v>668.26</v>
      </c>
      <c r="S43" s="73"/>
      <c r="T43" s="32" t="s">
        <v>38</v>
      </c>
      <c r="U43" s="16" t="s">
        <v>148</v>
      </c>
      <c r="V43" s="101">
        <v>283</v>
      </c>
      <c r="W43" s="69" t="s">
        <v>145</v>
      </c>
      <c r="X43" s="16">
        <v>1</v>
      </c>
      <c r="Y43" s="16">
        <v>2</v>
      </c>
      <c r="Z43" s="16">
        <v>0</v>
      </c>
      <c r="AA43" s="69" t="s">
        <v>146</v>
      </c>
      <c r="AB43" s="69" t="s">
        <v>39</v>
      </c>
      <c r="AC43" s="69" t="s">
        <v>71</v>
      </c>
      <c r="AD43" s="69"/>
      <c r="AE43" s="26" t="s">
        <v>39</v>
      </c>
    </row>
    <row r="44" spans="1:31" s="76" customFormat="1" x14ac:dyDescent="0.25">
      <c r="A44" s="29">
        <v>1</v>
      </c>
      <c r="B44" s="74" t="s">
        <v>165</v>
      </c>
      <c r="C44" s="7">
        <v>40</v>
      </c>
      <c r="D44" s="7">
        <v>3.6</v>
      </c>
      <c r="E44" s="7">
        <v>5</v>
      </c>
      <c r="F44" s="67">
        <f t="shared" si="22"/>
        <v>48.6</v>
      </c>
      <c r="G44" s="7">
        <v>160</v>
      </c>
      <c r="H44" s="7">
        <v>14.4</v>
      </c>
      <c r="I44" s="7">
        <v>20</v>
      </c>
      <c r="J44" s="96">
        <f t="shared" si="2"/>
        <v>194.4</v>
      </c>
      <c r="K44" s="97">
        <v>40</v>
      </c>
      <c r="L44" s="78">
        <f t="shared" si="3"/>
        <v>283</v>
      </c>
      <c r="M44" s="73"/>
      <c r="N44" s="109">
        <v>327</v>
      </c>
      <c r="O44" s="101">
        <v>38.26</v>
      </c>
      <c r="P44" s="101">
        <v>20</v>
      </c>
      <c r="Q44" s="108">
        <f t="shared" si="23"/>
        <v>385.26</v>
      </c>
      <c r="R44" s="108">
        <f t="shared" si="1"/>
        <v>668.26</v>
      </c>
      <c r="S44" s="73"/>
      <c r="T44" s="32" t="s">
        <v>38</v>
      </c>
      <c r="U44" s="16">
        <v>9719</v>
      </c>
      <c r="V44" s="101">
        <v>283</v>
      </c>
      <c r="W44" s="69" t="s">
        <v>83</v>
      </c>
      <c r="X44" s="16">
        <v>1</v>
      </c>
      <c r="Y44" s="16">
        <v>1</v>
      </c>
      <c r="Z44" s="16">
        <v>1</v>
      </c>
      <c r="AA44" s="69" t="s">
        <v>70</v>
      </c>
      <c r="AB44" s="69" t="s">
        <v>110</v>
      </c>
      <c r="AC44" s="69" t="s">
        <v>39</v>
      </c>
      <c r="AD44" s="69" t="s">
        <v>39</v>
      </c>
      <c r="AE44" s="26" t="s">
        <v>43</v>
      </c>
    </row>
    <row r="45" spans="1:31" s="76" customFormat="1" x14ac:dyDescent="0.25">
      <c r="A45" s="29">
        <v>1</v>
      </c>
      <c r="B45" s="74" t="s">
        <v>152</v>
      </c>
      <c r="C45" s="89">
        <v>20</v>
      </c>
      <c r="D45" s="89">
        <v>1.8</v>
      </c>
      <c r="E45" s="89">
        <v>2.5</v>
      </c>
      <c r="F45" s="67">
        <f t="shared" ref="F45" si="26">SUM(C45:E45)</f>
        <v>24.3</v>
      </c>
      <c r="G45" s="89">
        <v>80</v>
      </c>
      <c r="H45" s="89">
        <v>7.2</v>
      </c>
      <c r="I45" s="89">
        <v>10</v>
      </c>
      <c r="J45" s="96">
        <f t="shared" si="2"/>
        <v>97.2</v>
      </c>
      <c r="K45" s="97">
        <v>20</v>
      </c>
      <c r="L45" s="78">
        <f t="shared" si="3"/>
        <v>141.5</v>
      </c>
      <c r="M45" s="73"/>
      <c r="N45" s="106">
        <v>327</v>
      </c>
      <c r="O45" s="107">
        <v>38.26</v>
      </c>
      <c r="P45" s="107">
        <v>10</v>
      </c>
      <c r="Q45" s="108">
        <f t="shared" ref="Q45" si="27">SUM(N45:P45)</f>
        <v>375.26</v>
      </c>
      <c r="R45" s="108">
        <f t="shared" si="1"/>
        <v>516.76</v>
      </c>
      <c r="S45" s="73"/>
      <c r="T45" s="84" t="s">
        <v>38</v>
      </c>
      <c r="U45" s="85" t="s">
        <v>6</v>
      </c>
      <c r="V45" s="107">
        <v>141.5</v>
      </c>
      <c r="W45" s="87" t="s">
        <v>158</v>
      </c>
      <c r="X45" s="85">
        <v>1</v>
      </c>
      <c r="Y45" s="85" t="s">
        <v>39</v>
      </c>
      <c r="Z45" s="85" t="s">
        <v>39</v>
      </c>
      <c r="AA45" s="69" t="s">
        <v>39</v>
      </c>
      <c r="AB45" s="69" t="s">
        <v>39</v>
      </c>
      <c r="AC45" s="69" t="s">
        <v>39</v>
      </c>
      <c r="AD45" s="69" t="s">
        <v>39</v>
      </c>
      <c r="AE45" s="83" t="s">
        <v>164</v>
      </c>
    </row>
    <row r="46" spans="1:31" s="76" customFormat="1" x14ac:dyDescent="0.25">
      <c r="A46" s="29">
        <v>2</v>
      </c>
      <c r="B46" s="74" t="s">
        <v>87</v>
      </c>
      <c r="C46" s="7">
        <v>40</v>
      </c>
      <c r="D46" s="7">
        <v>3.6</v>
      </c>
      <c r="E46" s="7">
        <v>5</v>
      </c>
      <c r="F46" s="67">
        <f t="shared" si="22"/>
        <v>48.6</v>
      </c>
      <c r="G46" s="7">
        <v>160</v>
      </c>
      <c r="H46" s="7">
        <v>14.4</v>
      </c>
      <c r="I46" s="7">
        <v>20</v>
      </c>
      <c r="J46" s="96">
        <f t="shared" si="2"/>
        <v>194.4</v>
      </c>
      <c r="K46" s="97">
        <v>40</v>
      </c>
      <c r="L46" s="78">
        <f t="shared" si="3"/>
        <v>283</v>
      </c>
      <c r="M46" s="73"/>
      <c r="N46" s="109">
        <v>327</v>
      </c>
      <c r="O46" s="101">
        <v>38.26</v>
      </c>
      <c r="P46" s="101">
        <v>20</v>
      </c>
      <c r="Q46" s="108">
        <f t="shared" si="23"/>
        <v>385.26</v>
      </c>
      <c r="R46" s="108">
        <f t="shared" si="1"/>
        <v>668.26</v>
      </c>
      <c r="S46" s="73"/>
      <c r="T46" s="32" t="s">
        <v>38</v>
      </c>
      <c r="U46" s="16" t="s">
        <v>6</v>
      </c>
      <c r="V46" s="101">
        <v>283</v>
      </c>
      <c r="W46" s="69" t="s">
        <v>86</v>
      </c>
      <c r="X46" s="16">
        <v>1</v>
      </c>
      <c r="Y46" s="16">
        <v>2</v>
      </c>
      <c r="Z46" s="16">
        <v>2</v>
      </c>
      <c r="AA46" s="69" t="s">
        <v>70</v>
      </c>
      <c r="AB46" s="69" t="s">
        <v>173</v>
      </c>
      <c r="AC46" s="69" t="s">
        <v>174</v>
      </c>
      <c r="AD46" s="69" t="s">
        <v>104</v>
      </c>
      <c r="AE46" s="26" t="s">
        <v>6</v>
      </c>
    </row>
    <row r="47" spans="1:31" s="73" customFormat="1" x14ac:dyDescent="0.25">
      <c r="A47" s="81">
        <v>0</v>
      </c>
      <c r="B47" s="82" t="s">
        <v>52</v>
      </c>
      <c r="C47" s="89">
        <v>40</v>
      </c>
      <c r="D47" s="89">
        <v>3.6</v>
      </c>
      <c r="E47" s="89">
        <v>5</v>
      </c>
      <c r="F47" s="90">
        <v>48.6</v>
      </c>
      <c r="G47" s="89">
        <v>160</v>
      </c>
      <c r="H47" s="7">
        <v>14.4</v>
      </c>
      <c r="I47" s="7">
        <v>20</v>
      </c>
      <c r="J47" s="96">
        <f t="shared" si="2"/>
        <v>194.4</v>
      </c>
      <c r="K47" s="98">
        <v>20</v>
      </c>
      <c r="L47" s="78">
        <f t="shared" si="3"/>
        <v>263</v>
      </c>
      <c r="N47" s="106">
        <v>0</v>
      </c>
      <c r="O47" s="107">
        <v>0</v>
      </c>
      <c r="P47" s="107">
        <v>0</v>
      </c>
      <c r="Q47" s="108">
        <v>0</v>
      </c>
      <c r="R47" s="108">
        <f t="shared" si="1"/>
        <v>263</v>
      </c>
      <c r="T47" s="84" t="s">
        <v>104</v>
      </c>
      <c r="U47" s="85">
        <v>4169</v>
      </c>
      <c r="V47" s="107">
        <v>283</v>
      </c>
      <c r="W47" s="87" t="s">
        <v>90</v>
      </c>
      <c r="X47" s="122" t="s">
        <v>159</v>
      </c>
      <c r="Y47" s="85"/>
      <c r="Z47" s="85"/>
      <c r="AA47" s="87"/>
      <c r="AB47" s="87"/>
      <c r="AC47" s="87"/>
      <c r="AD47" s="87"/>
      <c r="AE47" s="83" t="s">
        <v>53</v>
      </c>
    </row>
    <row r="48" spans="1:31" s="76" customFormat="1" x14ac:dyDescent="0.25">
      <c r="A48" s="29">
        <v>1</v>
      </c>
      <c r="B48" s="74" t="s">
        <v>85</v>
      </c>
      <c r="C48" s="7">
        <v>20</v>
      </c>
      <c r="D48" s="7">
        <v>1.8</v>
      </c>
      <c r="E48" s="7">
        <v>2.5</v>
      </c>
      <c r="F48" s="67">
        <f>SUM(C48:E48)</f>
        <v>24.3</v>
      </c>
      <c r="G48" s="7">
        <v>80</v>
      </c>
      <c r="H48" s="7">
        <v>7.2</v>
      </c>
      <c r="I48" s="7">
        <v>10</v>
      </c>
      <c r="J48" s="96">
        <f t="shared" si="2"/>
        <v>97.2</v>
      </c>
      <c r="K48" s="97">
        <v>20</v>
      </c>
      <c r="L48" s="78">
        <f t="shared" si="3"/>
        <v>141.5</v>
      </c>
      <c r="M48" s="73"/>
      <c r="N48" s="109">
        <v>327</v>
      </c>
      <c r="O48" s="101">
        <v>38.26</v>
      </c>
      <c r="P48" s="101">
        <v>10</v>
      </c>
      <c r="Q48" s="108">
        <f>SUM(N48:P48)</f>
        <v>375.26</v>
      </c>
      <c r="R48" s="108">
        <f t="shared" si="1"/>
        <v>516.76</v>
      </c>
      <c r="S48" s="73"/>
      <c r="T48" s="32" t="s">
        <v>38</v>
      </c>
      <c r="U48" s="16" t="s">
        <v>148</v>
      </c>
      <c r="V48" s="101">
        <v>141.5</v>
      </c>
      <c r="W48" s="69" t="s">
        <v>86</v>
      </c>
      <c r="X48" s="16">
        <v>1</v>
      </c>
      <c r="Y48" s="85">
        <v>1</v>
      </c>
      <c r="Z48" s="85">
        <v>1</v>
      </c>
      <c r="AA48" s="69" t="s">
        <v>70</v>
      </c>
      <c r="AB48" s="69" t="s">
        <v>39</v>
      </c>
      <c r="AC48" s="69" t="s">
        <v>71</v>
      </c>
      <c r="AD48" s="69"/>
      <c r="AE48" s="26" t="s">
        <v>39</v>
      </c>
    </row>
    <row r="49" spans="1:31" s="73" customFormat="1" x14ac:dyDescent="0.25">
      <c r="A49" s="81">
        <v>2</v>
      </c>
      <c r="B49" s="82" t="s">
        <v>112</v>
      </c>
      <c r="C49" s="7">
        <v>40</v>
      </c>
      <c r="D49" s="7">
        <v>3.6</v>
      </c>
      <c r="E49" s="7">
        <v>5</v>
      </c>
      <c r="F49" s="67">
        <f>SUM(C49:E49)</f>
        <v>48.6</v>
      </c>
      <c r="G49" s="7">
        <v>160</v>
      </c>
      <c r="H49" s="7">
        <v>14.4</v>
      </c>
      <c r="I49" s="7">
        <v>20</v>
      </c>
      <c r="J49" s="96">
        <f t="shared" si="2"/>
        <v>194.4</v>
      </c>
      <c r="K49" s="97">
        <v>40</v>
      </c>
      <c r="L49" s="78">
        <f t="shared" si="3"/>
        <v>283</v>
      </c>
      <c r="N49" s="109">
        <v>327</v>
      </c>
      <c r="O49" s="101">
        <v>38.26</v>
      </c>
      <c r="P49" s="101">
        <v>20</v>
      </c>
      <c r="Q49" s="108">
        <f>SUM(N49:P49)</f>
        <v>385.26</v>
      </c>
      <c r="R49" s="108">
        <f t="shared" si="1"/>
        <v>668.26</v>
      </c>
      <c r="T49" s="32" t="s">
        <v>38</v>
      </c>
      <c r="U49" s="16">
        <v>772</v>
      </c>
      <c r="V49" s="101">
        <v>285</v>
      </c>
      <c r="W49" s="69" t="s">
        <v>84</v>
      </c>
      <c r="X49" s="16">
        <v>1</v>
      </c>
      <c r="Y49" s="16">
        <v>2</v>
      </c>
      <c r="Z49" s="16">
        <v>2</v>
      </c>
      <c r="AA49" s="69" t="s">
        <v>70</v>
      </c>
      <c r="AB49" s="69" t="s">
        <v>162</v>
      </c>
      <c r="AC49" s="69" t="s">
        <v>126</v>
      </c>
      <c r="AD49" s="69" t="s">
        <v>38</v>
      </c>
      <c r="AE49" s="26" t="s">
        <v>82</v>
      </c>
    </row>
    <row r="50" spans="1:31" x14ac:dyDescent="0.25">
      <c r="A50" s="28"/>
      <c r="B50" s="50"/>
      <c r="F50" s="51"/>
      <c r="J50" s="95"/>
      <c r="K50" s="97"/>
      <c r="L50" s="77"/>
      <c r="N50" s="110"/>
      <c r="O50" s="4"/>
      <c r="P50" s="4"/>
      <c r="Q50" s="111"/>
      <c r="R50" s="111"/>
      <c r="T50" s="31"/>
      <c r="AE50" s="25"/>
    </row>
    <row r="51" spans="1:31" x14ac:dyDescent="0.25">
      <c r="A51" s="29">
        <f>SUM(A11:A50)</f>
        <v>56</v>
      </c>
      <c r="B51" s="26" t="s">
        <v>7</v>
      </c>
      <c r="C51" s="101">
        <f t="shared" ref="C51:K51" si="28">SUM(C11:C50)</f>
        <v>1140</v>
      </c>
      <c r="D51" s="101">
        <f t="shared" si="28"/>
        <v>102.59999999999992</v>
      </c>
      <c r="E51" s="101">
        <f t="shared" si="28"/>
        <v>142.5</v>
      </c>
      <c r="F51" s="103">
        <f t="shared" si="28"/>
        <v>1385.0999999999992</v>
      </c>
      <c r="G51" s="101">
        <f t="shared" si="28"/>
        <v>4720</v>
      </c>
      <c r="H51" s="101">
        <f t="shared" si="28"/>
        <v>424.79999999999967</v>
      </c>
      <c r="I51" s="101">
        <f t="shared" si="28"/>
        <v>663</v>
      </c>
      <c r="J51" s="104">
        <f t="shared" si="28"/>
        <v>5807.7999999999965</v>
      </c>
      <c r="K51" s="30">
        <f t="shared" si="28"/>
        <v>1120</v>
      </c>
      <c r="L51" s="105">
        <f>SUM(L11:L49)</f>
        <v>8312.9</v>
      </c>
      <c r="M51" s="86"/>
      <c r="N51" s="112">
        <f t="shared" ref="N51:Q51" si="29">SUM(N11:N50)</f>
        <v>11009</v>
      </c>
      <c r="O51" s="113">
        <f t="shared" si="29"/>
        <v>1288.0859999999998</v>
      </c>
      <c r="P51" s="113">
        <f t="shared" si="29"/>
        <v>510</v>
      </c>
      <c r="Q51" s="30">
        <f t="shared" si="29"/>
        <v>12807.086000000005</v>
      </c>
      <c r="R51" s="103">
        <f>SUM(R11:R50)</f>
        <v>21119.985999999994</v>
      </c>
      <c r="S51" s="86"/>
      <c r="T51" s="92"/>
      <c r="U51" s="52"/>
      <c r="V51" s="101">
        <f>SUM(V11:V49)</f>
        <v>8846.4</v>
      </c>
      <c r="W51" s="69"/>
      <c r="X51" s="16">
        <f>SUM(X14:X50)</f>
        <v>35</v>
      </c>
      <c r="Y51" s="16">
        <f>SUM(Y1:Y50)</f>
        <v>41</v>
      </c>
      <c r="Z51" s="102">
        <f>SUM(Z14:Z49)</f>
        <v>30</v>
      </c>
      <c r="AA51" s="69"/>
      <c r="AB51" s="69"/>
      <c r="AC51" s="69"/>
      <c r="AD51" s="69"/>
      <c r="AE51" s="26"/>
    </row>
    <row r="52" spans="1:31" ht="15.75" thickBot="1" x14ac:dyDescent="0.3">
      <c r="A52" s="55"/>
      <c r="B52" s="56"/>
      <c r="C52" s="57"/>
      <c r="D52" s="57"/>
      <c r="E52" s="57"/>
      <c r="F52" s="58"/>
      <c r="G52" s="57"/>
      <c r="H52" s="57"/>
      <c r="I52" s="57"/>
      <c r="J52" s="57"/>
      <c r="K52" s="99"/>
      <c r="L52" s="93"/>
      <c r="N52" s="59"/>
      <c r="O52" s="60"/>
      <c r="P52" s="60"/>
      <c r="Q52" s="61"/>
      <c r="R52" s="61"/>
      <c r="T52" s="33"/>
      <c r="U52" s="35"/>
      <c r="V52" s="120"/>
      <c r="W52" s="72"/>
      <c r="X52" s="35"/>
      <c r="Y52" s="35"/>
      <c r="Z52" s="35"/>
      <c r="AA52" s="72"/>
      <c r="AB52" s="72"/>
      <c r="AC52" s="72"/>
      <c r="AD52" s="72"/>
      <c r="AE52" s="37"/>
    </row>
    <row r="53" spans="1:31" ht="15.75" thickTop="1" x14ac:dyDescent="0.25"/>
    <row r="54" spans="1:31" x14ac:dyDescent="0.25">
      <c r="A54" s="62"/>
      <c r="B54" t="s">
        <v>57</v>
      </c>
      <c r="C54" s="63"/>
      <c r="D54" s="63"/>
    </row>
    <row r="55" spans="1:31" x14ac:dyDescent="0.25">
      <c r="A55" s="88"/>
      <c r="B55" t="s">
        <v>45</v>
      </c>
      <c r="C55" s="63"/>
    </row>
    <row r="56" spans="1:31" x14ac:dyDescent="0.25">
      <c r="A56" s="79"/>
      <c r="B56" t="s">
        <v>79</v>
      </c>
      <c r="C56" s="63"/>
    </row>
    <row r="57" spans="1:31" x14ac:dyDescent="0.25">
      <c r="A57" s="1" t="s">
        <v>46</v>
      </c>
      <c r="B57" t="s">
        <v>58</v>
      </c>
    </row>
    <row r="58" spans="1:31" x14ac:dyDescent="0.25">
      <c r="A58" s="1" t="s">
        <v>47</v>
      </c>
      <c r="B58" t="s">
        <v>59</v>
      </c>
      <c r="C58" s="63"/>
      <c r="D58" s="63"/>
    </row>
    <row r="59" spans="1:31" x14ac:dyDescent="0.25">
      <c r="A59" s="1" t="s">
        <v>48</v>
      </c>
      <c r="B59" t="s">
        <v>56</v>
      </c>
      <c r="C59" s="63"/>
      <c r="D59" s="63"/>
      <c r="E59" s="63"/>
      <c r="F59" s="63"/>
      <c r="G59" s="63"/>
      <c r="H59" s="63"/>
      <c r="I59" s="63"/>
      <c r="J59" s="63"/>
      <c r="K59" s="64"/>
    </row>
    <row r="60" spans="1:31" x14ac:dyDescent="0.25">
      <c r="A60" s="1" t="s">
        <v>75</v>
      </c>
      <c r="B60" t="s">
        <v>106</v>
      </c>
    </row>
    <row r="61" spans="1:31" x14ac:dyDescent="0.25">
      <c r="A61" s="1" t="s">
        <v>117</v>
      </c>
      <c r="B61" t="s">
        <v>118</v>
      </c>
    </row>
    <row r="64" spans="1:31" x14ac:dyDescent="0.25">
      <c r="F64" s="2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McDonald</dc:creator>
  <cp:lastModifiedBy>Roy</cp:lastModifiedBy>
  <dcterms:created xsi:type="dcterms:W3CDTF">2014-11-17T13:00:10Z</dcterms:created>
  <dcterms:modified xsi:type="dcterms:W3CDTF">2015-07-21T20:11:54Z</dcterms:modified>
</cp:coreProperties>
</file>